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532" activeTab="0"/>
  </bookViews>
  <sheets>
    <sheet name="調書" sheetId="1" r:id="rId1"/>
    <sheet name="線径算出" sheetId="2" r:id="rId2"/>
    <sheet name="Ｖ検証" sheetId="3" r:id="rId3"/>
  </sheets>
  <definedNames>
    <definedName name="_xlnm.Print_Titles" localSheetId="0">'調書'!$1:$2</definedName>
  </definedNames>
  <calcPr fullCalcOnLoad="1"/>
</workbook>
</file>

<file path=xl/sharedStrings.xml><?xml version="1.0" encoding="utf-8"?>
<sst xmlns="http://schemas.openxmlformats.org/spreadsheetml/2006/main" count="143" uniqueCount="91">
  <si>
    <t>〔Ωｍ㎡／ｍ〕</t>
  </si>
  <si>
    <t>〔Ａ〕</t>
  </si>
  <si>
    <t>〔ｍ〕</t>
  </si>
  <si>
    <t>〔Ｖ〕</t>
  </si>
  <si>
    <t>設計電流</t>
  </si>
  <si>
    <t>往復配線長</t>
  </si>
  <si>
    <t>許容電圧降下</t>
  </si>
  <si>
    <t>Ｒ</t>
  </si>
  <si>
    <t>Ｉ</t>
  </si>
  <si>
    <t>Ｍ</t>
  </si>
  <si>
    <t>Ｖ</t>
  </si>
  <si>
    <t>Ｓ</t>
  </si>
  <si>
    <t>〔ｍ㎡〕</t>
  </si>
  <si>
    <t>所要断面積</t>
  </si>
  <si>
    <t>入力項目</t>
  </si>
  <si>
    <t>入力項目</t>
  </si>
  <si>
    <t>所要断面積の計算</t>
  </si>
  <si>
    <t>配線区間</t>
  </si>
  <si>
    <t>配線区間</t>
  </si>
  <si>
    <t>両端間電圧降下値の検証</t>
  </si>
  <si>
    <t>区　　間</t>
  </si>
  <si>
    <t>備　　考</t>
  </si>
  <si>
    <t>送受電両端間の総電圧降下値〔Ｖ〕</t>
  </si>
  <si>
    <t>■異種電線・回路の接続、分岐があり配線途中で線径、電流が変化する場合の総電圧降下値を検算する。</t>
  </si>
  <si>
    <t>Al（アルミ導体）</t>
  </si>
  <si>
    <t>Cu（銅導体）</t>
  </si>
  <si>
    <t>Ｒの値　：</t>
  </si>
  <si>
    <t>■ここでは概算値を得ることとし、別シート「Ｖ検証」で</t>
  </si>
  <si>
    <t>　実際の配線・線種を想定し電圧降下を検証すること。</t>
  </si>
  <si>
    <t>φ</t>
  </si>
  <si>
    <t>〔ｍｍ〕</t>
  </si>
  <si>
    <t>円筒状単芯径換算値</t>
  </si>
  <si>
    <t>単　位</t>
  </si>
  <si>
    <t>固有抵抗</t>
  </si>
  <si>
    <t>Cu＝0.018　Al＝0.029</t>
  </si>
  <si>
    <t>注</t>
  </si>
  <si>
    <t>幹線</t>
  </si>
  <si>
    <t>標準電圧の２％</t>
  </si>
  <si>
    <t>分岐回路</t>
  </si>
  <si>
    <t>■配線距離により、</t>
  </si>
  <si>
    <t>　受電端から負荷まで　４～７％</t>
  </si>
  <si>
    <r>
      <t>注</t>
    </r>
    <r>
      <rPr>
        <sz val="10"/>
        <rFont val="ＭＳ ゴシック"/>
        <family val="3"/>
      </rPr>
      <t>　交流受配電回路の許容電圧降下（内線規程より）</t>
    </r>
  </si>
  <si>
    <t>台数</t>
  </si>
  <si>
    <t>新</t>
  </si>
  <si>
    <t>〃</t>
  </si>
  <si>
    <t>〃</t>
  </si>
  <si>
    <t>〃</t>
  </si>
  <si>
    <t>入力容量
〔kVA〕</t>
  </si>
  <si>
    <t>通過電流
〔A〕</t>
  </si>
  <si>
    <t>自</t>
  </si>
  <si>
    <t>至</t>
  </si>
  <si>
    <t>電　力　配　線　調　書</t>
  </si>
  <si>
    <t>入力電流
〔A〕</t>
  </si>
  <si>
    <t>備　考</t>
  </si>
  <si>
    <t>配線長
〔m〕</t>
  </si>
  <si>
    <t>使用線径
〔m㎡〕</t>
  </si>
  <si>
    <t>電灯用分電盤　Ｌ－１</t>
  </si>
  <si>
    <t>キュービクル</t>
  </si>
  <si>
    <t>キュービクル</t>
  </si>
  <si>
    <t>動力用分電盤　Ｐ－１</t>
  </si>
  <si>
    <t>〃</t>
  </si>
  <si>
    <r>
      <t>CVT</t>
    </r>
    <r>
      <rPr>
        <sz val="8"/>
        <rFont val="ＭＳ Ｐ明朝"/>
        <family val="1"/>
      </rPr>
      <t>　／　同時使用率＝</t>
    </r>
    <r>
      <rPr>
        <sz val="8"/>
        <rFont val="Century"/>
        <family val="1"/>
      </rPr>
      <t>50</t>
    </r>
    <r>
      <rPr>
        <sz val="8"/>
        <rFont val="ＭＳ Ｐ明朝"/>
        <family val="1"/>
      </rPr>
      <t>％</t>
    </r>
  </si>
  <si>
    <t>3W</t>
  </si>
  <si>
    <r>
      <t>CVT</t>
    </r>
    <r>
      <rPr>
        <sz val="8"/>
        <rFont val="ＭＳ Ｐ明朝"/>
        <family val="1"/>
      </rPr>
      <t>　／　同時使用率＝　　％</t>
    </r>
  </si>
  <si>
    <t>電気方式
相・〔V〕</t>
  </si>
  <si>
    <t>所要線径
※〔m㎡〕</t>
  </si>
  <si>
    <t>シャッター</t>
  </si>
  <si>
    <t>新既
別</t>
  </si>
  <si>
    <t>電圧
降下
〔V〕</t>
  </si>
  <si>
    <t>許容
電流
〔Ａ〕</t>
  </si>
  <si>
    <t>MCCB
定格電流
〔Ａ〕</t>
  </si>
  <si>
    <t>MCCB
型式等</t>
  </si>
  <si>
    <t>水銀灯　南</t>
  </si>
  <si>
    <t>水銀灯　北</t>
  </si>
  <si>
    <t>3相コンセント</t>
  </si>
  <si>
    <r>
      <t>単相交流・直流</t>
    </r>
    <r>
      <rPr>
        <sz val="9"/>
        <rFont val="ＭＳ ゴシック"/>
        <family val="3"/>
      </rPr>
      <t>（Ｍは往復配線長）</t>
    </r>
  </si>
  <si>
    <r>
      <t>３相交流</t>
    </r>
    <r>
      <rPr>
        <sz val="9"/>
        <rFont val="ＭＳ ゴシック"/>
        <family val="3"/>
      </rPr>
      <t>（Ｍは片道配線長）</t>
    </r>
  </si>
  <si>
    <t>複合工作機械Ａ</t>
  </si>
  <si>
    <t>単機容量は入力〔kVA〕</t>
  </si>
  <si>
    <t>単位容量
〔kW〕</t>
  </si>
  <si>
    <t>水銀灯　中</t>
  </si>
  <si>
    <t>コンセント　屋外防水</t>
  </si>
  <si>
    <t>コンセント　工場</t>
  </si>
  <si>
    <t>蛍光灯</t>
  </si>
  <si>
    <t>コンセント　事務所</t>
  </si>
  <si>
    <t>複合工作機械Ｂ</t>
  </si>
  <si>
    <t>電動機Ｘ</t>
  </si>
  <si>
    <t>電動機Ｙ</t>
  </si>
  <si>
    <t>電動機Ｚ</t>
  </si>
  <si>
    <t>ホイスト</t>
  </si>
  <si>
    <t>株式会社○○製作所　富山工場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</si>
</sst>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0"/>
    <numFmt numFmtId="179" formatCode="0&quot;kVA&quot;"/>
    <numFmt numFmtId="180" formatCode="0_ "/>
    <numFmt numFmtId="181" formatCode="0&quot; kW &quot;"/>
    <numFmt numFmtId="182" formatCode="0.00&quot;kW&quot;"/>
    <numFmt numFmtId="183" formatCode="#,##0.0"/>
    <numFmt numFmtId="184" formatCode="#,##0.00_ "/>
    <numFmt numFmtId="185" formatCode="&quot;最初の &quot;00&quot;kW につき&quot;"/>
    <numFmt numFmtId="186" formatCode="&quot;次の &quot;00&quot;kW につき&quot;"/>
    <numFmt numFmtId="187" formatCode="00&quot;kW超過部分につき&quot;"/>
    <numFmt numFmtId="188" formatCode="&quot;最初の &quot;0&quot;kW につき&quot;"/>
    <numFmt numFmtId="189" formatCode="&quot;次の &quot;0&quot;kW につき&quot;"/>
    <numFmt numFmtId="190" formatCode="0&quot;kW超過部分につき&quot;"/>
    <numFmt numFmtId="191" formatCode="0.00_);[Red]\(0.00\)"/>
    <numFmt numFmtId="192" formatCode="0.0&quot;kW&quot;"/>
    <numFmt numFmtId="193" formatCode="0&quot;台&quot;"/>
    <numFmt numFmtId="194" formatCode="0&quot; 台&quot;"/>
    <numFmt numFmtId="195" formatCode="0.000_ "/>
    <numFmt numFmtId="196" formatCode="0&quot;φ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12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Century"/>
      <family val="1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thin"/>
    </border>
    <border>
      <left style="dotted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4" fontId="2" fillId="0" borderId="0" xfId="0" applyNumberFormat="1" applyFont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77" fontId="2" fillId="0" borderId="1" xfId="0" applyNumberFormat="1" applyFont="1" applyBorder="1" applyAlignment="1" applyProtection="1">
      <alignment vertical="center"/>
      <protection/>
    </xf>
    <xf numFmtId="177" fontId="2" fillId="0" borderId="5" xfId="0" applyNumberFormat="1" applyFont="1" applyBorder="1" applyAlignment="1" applyProtection="1">
      <alignment vertical="center"/>
      <protection/>
    </xf>
    <xf numFmtId="177" fontId="2" fillId="0" borderId="9" xfId="0" applyNumberFormat="1" applyFont="1" applyBorder="1" applyAlignment="1" applyProtection="1">
      <alignment vertical="center"/>
      <protection/>
    </xf>
    <xf numFmtId="177" fontId="2" fillId="0" borderId="0" xfId="0" applyNumberFormat="1" applyFont="1" applyAlignment="1" applyProtection="1">
      <alignment vertical="center"/>
      <protection/>
    </xf>
    <xf numFmtId="177" fontId="2" fillId="0" borderId="13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16" xfId="0" applyFont="1" applyFill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9" fontId="5" fillId="0" borderId="33" xfId="0" applyNumberFormat="1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42" xfId="0" applyFont="1" applyBorder="1" applyAlignment="1">
      <alignment vertical="center" wrapText="1" shrinkToFit="1"/>
    </xf>
    <xf numFmtId="0" fontId="11" fillId="0" borderId="43" xfId="0" applyFont="1" applyBorder="1" applyAlignment="1">
      <alignment horizontal="center" vertical="center"/>
    </xf>
    <xf numFmtId="178" fontId="12" fillId="0" borderId="44" xfId="0" applyNumberFormat="1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 shrinkToFit="1"/>
    </xf>
    <xf numFmtId="0" fontId="10" fillId="0" borderId="46" xfId="0" applyFont="1" applyBorder="1" applyAlignment="1">
      <alignment horizontal="center" vertical="center"/>
    </xf>
    <xf numFmtId="178" fontId="12" fillId="0" borderId="46" xfId="0" applyNumberFormat="1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0" fontId="10" fillId="0" borderId="24" xfId="0" applyFont="1" applyBorder="1" applyAlignment="1">
      <alignment horizontal="centerContinuous" vertical="center"/>
    </xf>
    <xf numFmtId="0" fontId="12" fillId="0" borderId="4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vertical="center" wrapText="1" shrinkToFit="1"/>
    </xf>
    <xf numFmtId="0" fontId="11" fillId="0" borderId="49" xfId="0" applyFont="1" applyBorder="1" applyAlignment="1">
      <alignment vertical="center" shrinkToFit="1"/>
    </xf>
    <xf numFmtId="49" fontId="12" fillId="0" borderId="48" xfId="0" applyNumberFormat="1" applyFont="1" applyBorder="1" applyAlignment="1">
      <alignment vertical="center"/>
    </xf>
    <xf numFmtId="49" fontId="12" fillId="0" borderId="50" xfId="0" applyNumberFormat="1" applyFont="1" applyBorder="1" applyAlignment="1">
      <alignment vertical="center"/>
    </xf>
    <xf numFmtId="49" fontId="12" fillId="0" borderId="49" xfId="0" applyNumberFormat="1" applyFont="1" applyBorder="1" applyAlignment="1">
      <alignment vertical="center"/>
    </xf>
    <xf numFmtId="183" fontId="12" fillId="0" borderId="43" xfId="0" applyNumberFormat="1" applyFont="1" applyBorder="1" applyAlignment="1">
      <alignment vertical="center"/>
    </xf>
    <xf numFmtId="183" fontId="12" fillId="0" borderId="44" xfId="0" applyNumberFormat="1" applyFont="1" applyBorder="1" applyAlignment="1">
      <alignment vertical="center"/>
    </xf>
    <xf numFmtId="183" fontId="12" fillId="0" borderId="46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Continuous" vertical="center" wrapText="1"/>
    </xf>
    <xf numFmtId="0" fontId="11" fillId="0" borderId="51" xfId="0" applyFont="1" applyBorder="1" applyAlignment="1">
      <alignment horizontal="centerContinuous" vertical="center" wrapText="1"/>
    </xf>
    <xf numFmtId="196" fontId="11" fillId="0" borderId="39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196" fontId="11" fillId="0" borderId="45" xfId="0" applyNumberFormat="1" applyFont="1" applyBorder="1" applyAlignment="1">
      <alignment horizontal="center" vertical="center"/>
    </xf>
    <xf numFmtId="183" fontId="12" fillId="2" borderId="43" xfId="0" applyNumberFormat="1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4" xfId="0" applyFont="1" applyBorder="1" applyAlignment="1">
      <alignment horizontal="left" vertical="center" indent="1"/>
    </xf>
    <xf numFmtId="49" fontId="12" fillId="2" borderId="50" xfId="0" applyNumberFormat="1" applyFont="1" applyFill="1" applyBorder="1" applyAlignment="1">
      <alignment vertical="center"/>
    </xf>
    <xf numFmtId="49" fontId="11" fillId="0" borderId="50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3" fontId="12" fillId="0" borderId="43" xfId="0" applyNumberFormat="1" applyFont="1" applyBorder="1" applyAlignment="1">
      <alignment vertical="center"/>
    </xf>
    <xf numFmtId="3" fontId="12" fillId="0" borderId="46" xfId="0" applyNumberFormat="1" applyFont="1" applyBorder="1" applyAlignment="1">
      <alignment vertical="center"/>
    </xf>
    <xf numFmtId="0" fontId="12" fillId="2" borderId="44" xfId="0" applyFont="1" applyFill="1" applyBorder="1" applyAlignment="1">
      <alignment vertical="center"/>
    </xf>
    <xf numFmtId="0" fontId="12" fillId="0" borderId="37" xfId="0" applyNumberFormat="1" applyFont="1" applyBorder="1" applyAlignment="1">
      <alignment vertical="center"/>
    </xf>
    <xf numFmtId="0" fontId="12" fillId="0" borderId="52" xfId="0" applyNumberFormat="1" applyFont="1" applyBorder="1" applyAlignment="1">
      <alignment vertical="center"/>
    </xf>
    <xf numFmtId="4" fontId="12" fillId="0" borderId="43" xfId="0" applyNumberFormat="1" applyFont="1" applyBorder="1" applyAlignment="1">
      <alignment vertical="center"/>
    </xf>
    <xf numFmtId="4" fontId="12" fillId="2" borderId="44" xfId="0" applyNumberFormat="1" applyFont="1" applyFill="1" applyBorder="1" applyAlignment="1">
      <alignment vertical="center"/>
    </xf>
    <xf numFmtId="4" fontId="12" fillId="0" borderId="44" xfId="0" applyNumberFormat="1" applyFont="1" applyBorder="1" applyAlignment="1">
      <alignment vertical="center"/>
    </xf>
    <xf numFmtId="4" fontId="12" fillId="0" borderId="46" xfId="0" applyNumberFormat="1" applyFont="1" applyBorder="1" applyAlignment="1">
      <alignment vertical="center"/>
    </xf>
    <xf numFmtId="0" fontId="4" fillId="3" borderId="14" xfId="0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 applyProtection="1">
      <alignment horizontal="center" vertical="center"/>
      <protection/>
    </xf>
    <xf numFmtId="0" fontId="4" fillId="3" borderId="16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11" fillId="0" borderId="48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FF0000"/>
      </font>
      <border/>
    </dxf>
    <dxf>
      <font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</xdr:row>
      <xdr:rowOff>28575</xdr:rowOff>
    </xdr:from>
    <xdr:to>
      <xdr:col>3</xdr:col>
      <xdr:colOff>1152525</xdr:colOff>
      <xdr:row>19</xdr:row>
      <xdr:rowOff>161925</xdr:rowOff>
    </xdr:to>
    <xdr:grpSp>
      <xdr:nvGrpSpPr>
        <xdr:cNvPr id="1" name="Group 10"/>
        <xdr:cNvGrpSpPr>
          <a:grpSpLocks/>
        </xdr:cNvGrpSpPr>
      </xdr:nvGrpSpPr>
      <xdr:grpSpPr>
        <a:xfrm>
          <a:off x="800100" y="3667125"/>
          <a:ext cx="1952625" cy="857250"/>
          <a:chOff x="84" y="385"/>
          <a:chExt cx="205" cy="85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84" y="385"/>
            <a:ext cx="205" cy="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/>
              <a:t>
　　　　　Ｉ・Ｍ
　Ｓ＝Ｒ
　　　　　　Ｖ</a:t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156" y="431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27</xdr:row>
      <xdr:rowOff>47625</xdr:rowOff>
    </xdr:from>
    <xdr:to>
      <xdr:col>7</xdr:col>
      <xdr:colOff>1419225</xdr:colOff>
      <xdr:row>48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14350" y="5791200"/>
          <a:ext cx="5495925" cy="36861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【ＡＣ１００Ｖ回路について】
　電圧の定義と規格についての補足
　電気学会の規格によれば、コンセントの場合
　標準電圧（公称電圧　一般的には“使用電圧”）＝　100Ｖ
　この電線路を使用する電気機械器具の定格電圧　＝　100Ｖ
　最大使用電圧　＝　公称電圧　×　1.15　＝　115Ｖ
　許容電圧範囲は、
　　上限＝最大使用電圧＝115Ｖ　及び　下限＝標準電圧－４％＝96Ｖ　により、
　　115Ｖ～96Ｖの範囲　とするのが、標準でしょうが、
　　115Ｖが、使用電気機械器具の正常動作を保証するとは限りません。
　　また、96Ｖ未満で正常に動作する電気機械器具もあります。
　　より現実的な規格値が必要ならば、使用電気機械器具の入力規格・特性に基づいて
　設定します。
　　条件が不明ならば、110Ｖ～96Ｖとして問題ないでしょうが、
　上限値は受変電設備側で決定されるので、コンセント等ビル内配線設計・工事の規格
　として問うことは出来ません。
</a:t>
          </a:r>
        </a:p>
      </xdr:txBody>
    </xdr:sp>
    <xdr:clientData/>
  </xdr:twoCellAnchor>
  <xdr:twoCellAnchor>
    <xdr:from>
      <xdr:col>2</xdr:col>
      <xdr:colOff>66675</xdr:colOff>
      <xdr:row>22</xdr:row>
      <xdr:rowOff>28575</xdr:rowOff>
    </xdr:from>
    <xdr:to>
      <xdr:col>3</xdr:col>
      <xdr:colOff>1152525</xdr:colOff>
      <xdr:row>26</xdr:row>
      <xdr:rowOff>152400</xdr:rowOff>
    </xdr:to>
    <xdr:grpSp>
      <xdr:nvGrpSpPr>
        <xdr:cNvPr id="5" name="Group 11"/>
        <xdr:cNvGrpSpPr>
          <a:grpSpLocks/>
        </xdr:cNvGrpSpPr>
      </xdr:nvGrpSpPr>
      <xdr:grpSpPr>
        <a:xfrm>
          <a:off x="800100" y="4914900"/>
          <a:ext cx="1952625" cy="809625"/>
          <a:chOff x="84" y="511"/>
          <a:chExt cx="205" cy="85"/>
        </a:xfrm>
        <a:solidFill>
          <a:srgbClr val="FFFFFF"/>
        </a:solidFill>
      </xdr:grpSpPr>
      <xdr:sp>
        <xdr:nvSpPr>
          <xdr:cNvPr id="6" name="TextBox 8"/>
          <xdr:cNvSpPr txBox="1">
            <a:spLocks noChangeArrowheads="1"/>
          </xdr:cNvSpPr>
        </xdr:nvSpPr>
        <xdr:spPr>
          <a:xfrm>
            <a:off x="84" y="511"/>
            <a:ext cx="205" cy="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/>
              <a:t>
　　　　　√３・Ｉ・Ｍ
　Ｓ＝Ｒ
　　　　　　　Ｖ</a:t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156" y="557"/>
            <a:ext cx="1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pane ySplit="2" topLeftCell="BM6" activePane="bottomLeft" state="frozen"/>
      <selection pane="topLeft" activeCell="R23" sqref="R23"/>
      <selection pane="bottomLeft" activeCell="A13" sqref="A13"/>
    </sheetView>
  </sheetViews>
  <sheetFormatPr defaultColWidth="9.00390625" defaultRowHeight="13.5"/>
  <cols>
    <col min="1" max="1" width="19.25390625" style="83" customWidth="1"/>
    <col min="2" max="2" width="24.00390625" style="83" customWidth="1"/>
    <col min="3" max="3" width="3.625" style="83" customWidth="1"/>
    <col min="4" max="4" width="4.25390625" style="83" customWidth="1"/>
    <col min="5" max="5" width="3.50390625" style="83" customWidth="1"/>
    <col min="6" max="8" width="6.75390625" style="83" customWidth="1"/>
    <col min="9" max="9" width="4.375" style="83" customWidth="1"/>
    <col min="10" max="10" width="6.75390625" style="83" customWidth="1"/>
    <col min="11" max="11" width="5.875" style="83" customWidth="1"/>
    <col min="12" max="13" width="6.75390625" style="83" customWidth="1"/>
    <col min="14" max="15" width="5.25390625" style="83" customWidth="1"/>
    <col min="16" max="16" width="6.75390625" style="83" customWidth="1"/>
    <col min="17" max="17" width="8.50390625" style="83" customWidth="1"/>
    <col min="18" max="18" width="21.75390625" style="83" customWidth="1"/>
    <col min="19" max="16384" width="9.00390625" style="83" customWidth="1"/>
  </cols>
  <sheetData>
    <row r="1" spans="1:18" ht="23.25" customHeight="1">
      <c r="A1" s="117" t="s">
        <v>90</v>
      </c>
      <c r="B1" s="116"/>
      <c r="C1" s="97" t="s">
        <v>51</v>
      </c>
      <c r="D1" s="98"/>
      <c r="E1" s="98"/>
      <c r="F1" s="98"/>
      <c r="G1" s="98"/>
      <c r="H1" s="98"/>
      <c r="I1" s="98"/>
      <c r="J1" s="98"/>
      <c r="K1" s="98"/>
      <c r="L1" s="98"/>
      <c r="M1" s="120"/>
      <c r="N1" s="120"/>
      <c r="O1" s="120"/>
      <c r="P1" s="120"/>
      <c r="Q1" s="120"/>
      <c r="R1" s="120"/>
    </row>
    <row r="2" spans="1:18" s="88" customFormat="1" ht="32.25" customHeight="1">
      <c r="A2" s="84" t="s">
        <v>49</v>
      </c>
      <c r="B2" s="100" t="s">
        <v>50</v>
      </c>
      <c r="C2" s="109" t="s">
        <v>64</v>
      </c>
      <c r="D2" s="110"/>
      <c r="E2" s="85" t="s">
        <v>67</v>
      </c>
      <c r="F2" s="85" t="s">
        <v>79</v>
      </c>
      <c r="G2" s="85" t="s">
        <v>47</v>
      </c>
      <c r="H2" s="85" t="s">
        <v>52</v>
      </c>
      <c r="I2" s="86" t="s">
        <v>42</v>
      </c>
      <c r="J2" s="85" t="s">
        <v>48</v>
      </c>
      <c r="K2" s="85" t="s">
        <v>54</v>
      </c>
      <c r="L2" s="85" t="s">
        <v>65</v>
      </c>
      <c r="M2" s="85" t="s">
        <v>55</v>
      </c>
      <c r="N2" s="85" t="s">
        <v>68</v>
      </c>
      <c r="O2" s="85" t="s">
        <v>69</v>
      </c>
      <c r="P2" s="85" t="s">
        <v>70</v>
      </c>
      <c r="Q2" s="121" t="s">
        <v>71</v>
      </c>
      <c r="R2" s="87" t="s">
        <v>53</v>
      </c>
    </row>
    <row r="3" spans="1:18" ht="15" customHeight="1">
      <c r="A3" s="89" t="s">
        <v>57</v>
      </c>
      <c r="B3" s="101" t="s">
        <v>59</v>
      </c>
      <c r="C3" s="111">
        <v>3</v>
      </c>
      <c r="D3" s="112">
        <v>200</v>
      </c>
      <c r="E3" s="90" t="s">
        <v>43</v>
      </c>
      <c r="F3" s="91"/>
      <c r="G3" s="127"/>
      <c r="H3" s="106"/>
      <c r="I3" s="92"/>
      <c r="J3" s="115">
        <f>SUM(J4:J11)*0.5</f>
        <v>197.62970347299571</v>
      </c>
      <c r="K3" s="106">
        <v>20</v>
      </c>
      <c r="L3" s="106">
        <f aca="true" t="shared" si="0" ref="L3:L15">IF(K3="","*",SQRT(C3)*J3*K3*0.018/(D3*0.02))</f>
        <v>30.807421874999992</v>
      </c>
      <c r="M3" s="106">
        <v>100</v>
      </c>
      <c r="N3" s="106">
        <f>IF(M3="","*",SQRT(C3)*J3*K3*0.018/M3)</f>
        <v>1.2322968749999996</v>
      </c>
      <c r="O3" s="122">
        <v>250</v>
      </c>
      <c r="P3" s="122">
        <v>200</v>
      </c>
      <c r="Q3" s="125"/>
      <c r="R3" s="118" t="s">
        <v>61</v>
      </c>
    </row>
    <row r="4" spans="1:18" ht="15" customHeight="1">
      <c r="A4" s="89" t="str">
        <f>$B$3</f>
        <v>動力用分電盤　Ｐ－１</v>
      </c>
      <c r="B4" s="101" t="s">
        <v>77</v>
      </c>
      <c r="C4" s="111">
        <v>3</v>
      </c>
      <c r="D4" s="112">
        <v>200</v>
      </c>
      <c r="E4" s="90" t="s">
        <v>45</v>
      </c>
      <c r="F4" s="91">
        <v>52</v>
      </c>
      <c r="G4" s="127">
        <f>F4</f>
        <v>52</v>
      </c>
      <c r="H4" s="106">
        <f>G4/D4*1000/SQRT(C4)</f>
        <v>150.1110699893027</v>
      </c>
      <c r="I4" s="92">
        <v>1</v>
      </c>
      <c r="J4" s="106">
        <f aca="true" t="shared" si="1" ref="J4:J15">IF(I4="","*",H4*I4)</f>
        <v>150.1110699893027</v>
      </c>
      <c r="K4" s="106"/>
      <c r="L4" s="106" t="str">
        <f t="shared" si="0"/>
        <v>*</v>
      </c>
      <c r="M4" s="106"/>
      <c r="N4" s="106" t="str">
        <f aca="true" t="shared" si="2" ref="N4:N29">IF(M4="","*",SQRT(C4)*J4*K4*0.018/M4)</f>
        <v>*</v>
      </c>
      <c r="O4" s="122"/>
      <c r="P4" s="122"/>
      <c r="Q4" s="125"/>
      <c r="R4" s="136" t="s">
        <v>78</v>
      </c>
    </row>
    <row r="5" spans="1:18" ht="15" customHeight="1">
      <c r="A5" s="89" t="s">
        <v>60</v>
      </c>
      <c r="B5" s="101" t="s">
        <v>85</v>
      </c>
      <c r="C5" s="111">
        <v>3</v>
      </c>
      <c r="D5" s="112">
        <v>200</v>
      </c>
      <c r="E5" s="90" t="s">
        <v>45</v>
      </c>
      <c r="F5" s="91">
        <v>45</v>
      </c>
      <c r="G5" s="127">
        <f>F5</f>
        <v>45</v>
      </c>
      <c r="H5" s="106">
        <f>G5/D5*1000/SQRT(C5)</f>
        <v>129.9038105676658</v>
      </c>
      <c r="I5" s="92">
        <v>1</v>
      </c>
      <c r="J5" s="106">
        <f>IF(I5="","*",H5*I5)</f>
        <v>129.9038105676658</v>
      </c>
      <c r="K5" s="106"/>
      <c r="L5" s="106" t="str">
        <f>IF(K5="","*",SQRT(C5)*J5*K5*0.018/(D5*0.02))</f>
        <v>*</v>
      </c>
      <c r="M5" s="106"/>
      <c r="N5" s="106" t="str">
        <f>IF(M5="","*",SQRT(C5)*J5*K5*0.018/M5)</f>
        <v>*</v>
      </c>
      <c r="O5" s="122"/>
      <c r="P5" s="122"/>
      <c r="Q5" s="125"/>
      <c r="R5" s="136" t="s">
        <v>78</v>
      </c>
    </row>
    <row r="6" spans="1:18" ht="15" customHeight="1">
      <c r="A6" s="89" t="s">
        <v>60</v>
      </c>
      <c r="B6" s="101" t="s">
        <v>86</v>
      </c>
      <c r="C6" s="111">
        <v>3</v>
      </c>
      <c r="D6" s="112">
        <v>200</v>
      </c>
      <c r="E6" s="90" t="s">
        <v>45</v>
      </c>
      <c r="F6" s="91">
        <v>11</v>
      </c>
      <c r="G6" s="127">
        <f>F6*1.25/0.8</f>
        <v>17.1875</v>
      </c>
      <c r="H6" s="106">
        <f>G6/D6*1000/SQRT(C6)</f>
        <v>49.61603875848347</v>
      </c>
      <c r="I6" s="92">
        <v>1</v>
      </c>
      <c r="J6" s="106">
        <f>IF(I6="","*",H6*I6)</f>
        <v>49.61603875848347</v>
      </c>
      <c r="K6" s="106"/>
      <c r="L6" s="106" t="str">
        <f>IF(K6="","*",SQRT(C6)*J6*K6*0.018/(D6*0.02))</f>
        <v>*</v>
      </c>
      <c r="M6" s="106"/>
      <c r="N6" s="106" t="str">
        <f>IF(M6="","*",SQRT(C6)*J6*K6*0.018/M6)</f>
        <v>*</v>
      </c>
      <c r="O6" s="122"/>
      <c r="P6" s="122"/>
      <c r="Q6" s="125"/>
      <c r="R6" s="103"/>
    </row>
    <row r="7" spans="1:18" ht="15" customHeight="1">
      <c r="A7" s="89" t="s">
        <v>60</v>
      </c>
      <c r="B7" s="101" t="s">
        <v>87</v>
      </c>
      <c r="C7" s="111">
        <v>3</v>
      </c>
      <c r="D7" s="112">
        <v>200</v>
      </c>
      <c r="E7" s="90" t="s">
        <v>45</v>
      </c>
      <c r="F7" s="91">
        <v>7.5</v>
      </c>
      <c r="G7" s="127">
        <f>F7*1.25/0.8</f>
        <v>11.71875</v>
      </c>
      <c r="H7" s="106">
        <f>G7/D7*1000/SQRT(C7)</f>
        <v>33.829117335329634</v>
      </c>
      <c r="I7" s="92">
        <v>1</v>
      </c>
      <c r="J7" s="106">
        <f t="shared" si="1"/>
        <v>33.829117335329634</v>
      </c>
      <c r="K7" s="106"/>
      <c r="L7" s="106" t="str">
        <f t="shared" si="0"/>
        <v>*</v>
      </c>
      <c r="M7" s="106"/>
      <c r="N7" s="106" t="str">
        <f t="shared" si="2"/>
        <v>*</v>
      </c>
      <c r="O7" s="122"/>
      <c r="P7" s="122"/>
      <c r="Q7" s="125"/>
      <c r="R7" s="103"/>
    </row>
    <row r="8" spans="1:18" ht="15" customHeight="1">
      <c r="A8" s="89" t="s">
        <v>60</v>
      </c>
      <c r="B8" s="101" t="s">
        <v>88</v>
      </c>
      <c r="C8" s="111">
        <v>3</v>
      </c>
      <c r="D8" s="112">
        <v>200</v>
      </c>
      <c r="E8" s="90" t="s">
        <v>45</v>
      </c>
      <c r="F8" s="91">
        <v>3.7</v>
      </c>
      <c r="G8" s="127">
        <f>F8*1.25/0.8</f>
        <v>5.78125</v>
      </c>
      <c r="H8" s="106">
        <f>G8/D8*1000/SQRT(C8)</f>
        <v>16.689031218762622</v>
      </c>
      <c r="I8" s="92">
        <v>1</v>
      </c>
      <c r="J8" s="106">
        <f t="shared" si="1"/>
        <v>16.689031218762622</v>
      </c>
      <c r="K8" s="106"/>
      <c r="L8" s="106" t="str">
        <f>IF(K8="","*",SQRT(C8)*J8*K8*0.018/(D8*0.02))</f>
        <v>*</v>
      </c>
      <c r="M8" s="106"/>
      <c r="N8" s="106" t="str">
        <f>IF(M8="","*",SQRT(C8)*J8*K8*0.018/M8)</f>
        <v>*</v>
      </c>
      <c r="O8" s="122"/>
      <c r="P8" s="122"/>
      <c r="Q8" s="125"/>
      <c r="R8" s="103"/>
    </row>
    <row r="9" spans="1:18" ht="15" customHeight="1">
      <c r="A9" s="89" t="s">
        <v>60</v>
      </c>
      <c r="B9" s="101" t="s">
        <v>89</v>
      </c>
      <c r="C9" s="111">
        <v>3</v>
      </c>
      <c r="D9" s="112">
        <v>200</v>
      </c>
      <c r="E9" s="90" t="s">
        <v>45</v>
      </c>
      <c r="F9" s="91">
        <v>2.6</v>
      </c>
      <c r="G9" s="127">
        <f>F9*1.25/0.8</f>
        <v>4.0625</v>
      </c>
      <c r="H9" s="106">
        <f>G9/D9*1000/SQRT(C9)</f>
        <v>11.727427342914273</v>
      </c>
      <c r="I9" s="92">
        <v>1</v>
      </c>
      <c r="J9" s="106">
        <f>IF(I9="","*",H9*I9)</f>
        <v>11.727427342914273</v>
      </c>
      <c r="K9" s="106"/>
      <c r="L9" s="106" t="str">
        <f>IF(K9="","*",SQRT(C9)*J9*K9*0.018/(D9*0.02))</f>
        <v>*</v>
      </c>
      <c r="M9" s="106"/>
      <c r="N9" s="106" t="str">
        <f>IF(M9="","*",SQRT(C9)*J9*K9*0.018/M9)</f>
        <v>*</v>
      </c>
      <c r="O9" s="122"/>
      <c r="P9" s="122"/>
      <c r="Q9" s="125"/>
      <c r="R9" s="103"/>
    </row>
    <row r="10" spans="1:18" ht="15" customHeight="1">
      <c r="A10" s="89" t="s">
        <v>60</v>
      </c>
      <c r="B10" s="101" t="s">
        <v>66</v>
      </c>
      <c r="C10" s="111">
        <v>3</v>
      </c>
      <c r="D10" s="112">
        <v>200</v>
      </c>
      <c r="E10" s="90" t="s">
        <v>45</v>
      </c>
      <c r="F10" s="91">
        <v>0.75</v>
      </c>
      <c r="G10" s="127">
        <f>F10*1.25/0.8</f>
        <v>1.171875</v>
      </c>
      <c r="H10" s="106">
        <f>G10/D10*1000/SQRT(C10)</f>
        <v>3.3829117335329637</v>
      </c>
      <c r="I10" s="92">
        <v>1</v>
      </c>
      <c r="J10" s="106">
        <f>IF(I10="","*",H10*I10)</f>
        <v>3.3829117335329637</v>
      </c>
      <c r="K10" s="106"/>
      <c r="L10" s="106" t="str">
        <f>IF(K10="","*",SQRT(C10)*J10*K10*0.018/(D10*0.02))</f>
        <v>*</v>
      </c>
      <c r="M10" s="106"/>
      <c r="N10" s="106" t="str">
        <f>IF(M10="","*",SQRT(C10)*J10*K10*0.018/M10)</f>
        <v>*</v>
      </c>
      <c r="O10" s="122"/>
      <c r="P10" s="122"/>
      <c r="Q10" s="125"/>
      <c r="R10" s="103"/>
    </row>
    <row r="11" spans="1:18" ht="15" customHeight="1">
      <c r="A11" s="89" t="s">
        <v>60</v>
      </c>
      <c r="B11" s="101" t="s">
        <v>74</v>
      </c>
      <c r="C11" s="111">
        <v>3</v>
      </c>
      <c r="D11" s="112">
        <v>200</v>
      </c>
      <c r="E11" s="90" t="s">
        <v>45</v>
      </c>
      <c r="F11" s="91"/>
      <c r="G11" s="127">
        <f>F11</f>
        <v>0</v>
      </c>
      <c r="H11" s="106">
        <f>G11/D11*1000/SQRT(C11)</f>
        <v>0</v>
      </c>
      <c r="I11" s="92">
        <v>4</v>
      </c>
      <c r="J11" s="106">
        <f t="shared" si="1"/>
        <v>0</v>
      </c>
      <c r="K11" s="106"/>
      <c r="L11" s="106" t="str">
        <f t="shared" si="0"/>
        <v>*</v>
      </c>
      <c r="M11" s="106"/>
      <c r="N11" s="106" t="str">
        <f t="shared" si="2"/>
        <v>*</v>
      </c>
      <c r="O11" s="122"/>
      <c r="P11" s="122"/>
      <c r="Q11" s="125"/>
      <c r="R11" s="103"/>
    </row>
    <row r="12" spans="1:18" ht="15" customHeight="1">
      <c r="A12" s="89"/>
      <c r="B12" s="101"/>
      <c r="C12" s="111">
        <v>3</v>
      </c>
      <c r="D12" s="112">
        <v>200</v>
      </c>
      <c r="E12" s="90" t="s">
        <v>45</v>
      </c>
      <c r="F12" s="91"/>
      <c r="G12" s="127"/>
      <c r="H12" s="106"/>
      <c r="I12" s="92"/>
      <c r="J12" s="106" t="str">
        <f t="shared" si="1"/>
        <v>*</v>
      </c>
      <c r="K12" s="106"/>
      <c r="L12" s="106" t="str">
        <f t="shared" si="0"/>
        <v>*</v>
      </c>
      <c r="M12" s="106"/>
      <c r="N12" s="106" t="str">
        <f t="shared" si="2"/>
        <v>*</v>
      </c>
      <c r="O12" s="122"/>
      <c r="P12" s="122"/>
      <c r="Q12" s="125"/>
      <c r="R12" s="104"/>
    </row>
    <row r="13" spans="1:18" ht="15" customHeight="1">
      <c r="A13" s="89"/>
      <c r="B13" s="101"/>
      <c r="C13" s="111">
        <v>3</v>
      </c>
      <c r="D13" s="112">
        <v>200</v>
      </c>
      <c r="E13" s="90" t="s">
        <v>45</v>
      </c>
      <c r="F13" s="91"/>
      <c r="G13" s="127"/>
      <c r="H13" s="106"/>
      <c r="I13" s="92"/>
      <c r="J13" s="106" t="str">
        <f t="shared" si="1"/>
        <v>*</v>
      </c>
      <c r="K13" s="106"/>
      <c r="L13" s="106" t="str">
        <f>IF(K13="","*",SQRT(C13)*J13*K13*0.018/(D13*0.02))</f>
        <v>*</v>
      </c>
      <c r="M13" s="106"/>
      <c r="N13" s="106" t="str">
        <f>IF(M13="","*",SQRT(C13)*J13*K13*0.018/M13)</f>
        <v>*</v>
      </c>
      <c r="O13" s="122"/>
      <c r="P13" s="122"/>
      <c r="Q13" s="125"/>
      <c r="R13" s="104"/>
    </row>
    <row r="14" spans="1:18" ht="15" customHeight="1">
      <c r="A14" s="89"/>
      <c r="B14" s="101"/>
      <c r="C14" s="111">
        <v>3</v>
      </c>
      <c r="D14" s="112">
        <v>200</v>
      </c>
      <c r="E14" s="90" t="s">
        <v>45</v>
      </c>
      <c r="F14" s="91"/>
      <c r="G14" s="127"/>
      <c r="H14" s="106"/>
      <c r="I14" s="92"/>
      <c r="J14" s="106" t="str">
        <f t="shared" si="1"/>
        <v>*</v>
      </c>
      <c r="K14" s="106"/>
      <c r="L14" s="106" t="str">
        <f>IF(K14="","*",SQRT(C14)*J14*K14*0.018/(D14*0.02))</f>
        <v>*</v>
      </c>
      <c r="M14" s="106"/>
      <c r="N14" s="106" t="str">
        <f>IF(M14="","*",SQRT(C14)*J14*K14*0.018/M14)</f>
        <v>*</v>
      </c>
      <c r="O14" s="122"/>
      <c r="P14" s="122"/>
      <c r="Q14" s="125"/>
      <c r="R14" s="104"/>
    </row>
    <row r="15" spans="1:18" ht="15" customHeight="1">
      <c r="A15" s="89"/>
      <c r="B15" s="101"/>
      <c r="C15" s="111">
        <v>3</v>
      </c>
      <c r="D15" s="112">
        <v>200</v>
      </c>
      <c r="E15" s="90" t="s">
        <v>45</v>
      </c>
      <c r="F15" s="91"/>
      <c r="G15" s="127"/>
      <c r="H15" s="106"/>
      <c r="I15" s="92"/>
      <c r="J15" s="106" t="str">
        <f t="shared" si="1"/>
        <v>*</v>
      </c>
      <c r="K15" s="106"/>
      <c r="L15" s="106" t="str">
        <f t="shared" si="0"/>
        <v>*</v>
      </c>
      <c r="M15" s="106"/>
      <c r="N15" s="106" t="str">
        <f t="shared" si="2"/>
        <v>*</v>
      </c>
      <c r="O15" s="122"/>
      <c r="P15" s="122"/>
      <c r="Q15" s="125"/>
      <c r="R15" s="104"/>
    </row>
    <row r="16" spans="1:18" ht="15" customHeight="1">
      <c r="A16" s="89" t="s">
        <v>58</v>
      </c>
      <c r="B16" s="101" t="s">
        <v>56</v>
      </c>
      <c r="C16" s="111">
        <v>1</v>
      </c>
      <c r="D16" s="113">
        <v>200</v>
      </c>
      <c r="E16" s="90" t="s">
        <v>44</v>
      </c>
      <c r="F16" s="91" t="s">
        <v>62</v>
      </c>
      <c r="G16" s="128">
        <v>20</v>
      </c>
      <c r="H16" s="115">
        <f>G16/D16*1000/SQRT(C16)</f>
        <v>100</v>
      </c>
      <c r="I16" s="124">
        <v>1</v>
      </c>
      <c r="J16" s="115">
        <f aca="true" t="shared" si="3" ref="J16:J32">IF(I16="","*",H16*I16)</f>
        <v>100</v>
      </c>
      <c r="K16" s="106">
        <v>60</v>
      </c>
      <c r="L16" s="106">
        <f aca="true" t="shared" si="4" ref="L16:L32">IF(K16="","*",SQRT(C16)*J16*K16*0.018/(D16*0.02))</f>
        <v>26.999999999999996</v>
      </c>
      <c r="M16" s="106">
        <v>38</v>
      </c>
      <c r="N16" s="106">
        <f t="shared" si="2"/>
        <v>2.8421052631578942</v>
      </c>
      <c r="O16" s="122">
        <v>145</v>
      </c>
      <c r="P16" s="122">
        <v>125</v>
      </c>
      <c r="Q16" s="125"/>
      <c r="R16" s="118" t="s">
        <v>63</v>
      </c>
    </row>
    <row r="17" spans="1:18" ht="15" customHeight="1">
      <c r="A17" s="89" t="str">
        <f>$B$16</f>
        <v>電灯用分電盤　Ｌ－１</v>
      </c>
      <c r="B17" s="101" t="s">
        <v>72</v>
      </c>
      <c r="C17" s="111">
        <v>1</v>
      </c>
      <c r="D17" s="113">
        <v>200</v>
      </c>
      <c r="E17" s="90" t="s">
        <v>44</v>
      </c>
      <c r="F17" s="91">
        <v>0.4</v>
      </c>
      <c r="G17" s="129">
        <v>0.5</v>
      </c>
      <c r="H17" s="106">
        <f>G17/D17*1000/SQRT(C17)</f>
        <v>2.5</v>
      </c>
      <c r="I17" s="92">
        <v>6</v>
      </c>
      <c r="J17" s="106">
        <f t="shared" si="3"/>
        <v>15</v>
      </c>
      <c r="K17" s="106">
        <v>40</v>
      </c>
      <c r="L17" s="106">
        <f>IF(K17="","*",SQRT(C17)*J17*K17*0.018/(D17*0.02))</f>
        <v>2.6999999999999997</v>
      </c>
      <c r="M17" s="106"/>
      <c r="N17" s="106" t="str">
        <f t="shared" si="2"/>
        <v>*</v>
      </c>
      <c r="O17" s="122"/>
      <c r="P17" s="122"/>
      <c r="Q17" s="125"/>
      <c r="R17" s="104"/>
    </row>
    <row r="18" spans="1:18" ht="15" customHeight="1">
      <c r="A18" s="89" t="s">
        <v>60</v>
      </c>
      <c r="B18" s="101" t="s">
        <v>80</v>
      </c>
      <c r="C18" s="111">
        <v>1</v>
      </c>
      <c r="D18" s="113">
        <v>200</v>
      </c>
      <c r="E18" s="90" t="s">
        <v>46</v>
      </c>
      <c r="F18" s="91">
        <v>0.4</v>
      </c>
      <c r="G18" s="129">
        <v>0.5</v>
      </c>
      <c r="H18" s="106">
        <f>G18/D18*1000/SQRT(C18)</f>
        <v>2.5</v>
      </c>
      <c r="I18" s="92">
        <v>6</v>
      </c>
      <c r="J18" s="106">
        <f t="shared" si="3"/>
        <v>15</v>
      </c>
      <c r="K18" s="106">
        <f>50*0.6</f>
        <v>30</v>
      </c>
      <c r="L18" s="106">
        <f t="shared" si="4"/>
        <v>2.025</v>
      </c>
      <c r="M18" s="106"/>
      <c r="N18" s="106" t="str">
        <f t="shared" si="2"/>
        <v>*</v>
      </c>
      <c r="O18" s="122"/>
      <c r="P18" s="122"/>
      <c r="Q18" s="125"/>
      <c r="R18" s="119"/>
    </row>
    <row r="19" spans="1:18" ht="15" customHeight="1">
      <c r="A19" s="89" t="s">
        <v>60</v>
      </c>
      <c r="B19" s="101" t="s">
        <v>73</v>
      </c>
      <c r="C19" s="111">
        <v>1</v>
      </c>
      <c r="D19" s="113">
        <v>200</v>
      </c>
      <c r="E19" s="90" t="s">
        <v>46</v>
      </c>
      <c r="F19" s="91">
        <v>0.4</v>
      </c>
      <c r="G19" s="129">
        <v>0.5</v>
      </c>
      <c r="H19" s="106">
        <f>G19/D19*1000/SQRT(C19)</f>
        <v>2.5</v>
      </c>
      <c r="I19" s="92">
        <v>6</v>
      </c>
      <c r="J19" s="106">
        <f t="shared" si="3"/>
        <v>15</v>
      </c>
      <c r="K19" s="106">
        <v>50</v>
      </c>
      <c r="L19" s="106">
        <f t="shared" si="4"/>
        <v>3.3749999999999996</v>
      </c>
      <c r="M19" s="106"/>
      <c r="N19" s="106" t="str">
        <f t="shared" si="2"/>
        <v>*</v>
      </c>
      <c r="O19" s="122"/>
      <c r="P19" s="122"/>
      <c r="Q19" s="125"/>
      <c r="R19" s="119"/>
    </row>
    <row r="20" spans="1:18" ht="15" customHeight="1">
      <c r="A20" s="89" t="s">
        <v>60</v>
      </c>
      <c r="B20" s="101"/>
      <c r="C20" s="111">
        <v>1</v>
      </c>
      <c r="D20" s="113">
        <v>200</v>
      </c>
      <c r="E20" s="90" t="s">
        <v>46</v>
      </c>
      <c r="F20" s="91"/>
      <c r="G20" s="129"/>
      <c r="H20" s="106"/>
      <c r="I20" s="92"/>
      <c r="J20" s="106" t="str">
        <f>IF(I20="","*",H20*I20)</f>
        <v>*</v>
      </c>
      <c r="K20" s="106"/>
      <c r="L20" s="106" t="str">
        <f>IF(K20="","*",SQRT(C20)*J20*K20*0.018/(D20*0.02))</f>
        <v>*</v>
      </c>
      <c r="M20" s="106"/>
      <c r="N20" s="106" t="str">
        <f>IF(M20="","*",SQRT(C20)*J20*K20*0.018/M20)</f>
        <v>*</v>
      </c>
      <c r="O20" s="122"/>
      <c r="P20" s="122"/>
      <c r="Q20" s="125"/>
      <c r="R20" s="119"/>
    </row>
    <row r="21" spans="1:18" ht="15" customHeight="1">
      <c r="A21" s="89" t="s">
        <v>60</v>
      </c>
      <c r="B21" s="101"/>
      <c r="C21" s="111">
        <v>1</v>
      </c>
      <c r="D21" s="113">
        <v>200</v>
      </c>
      <c r="E21" s="90" t="s">
        <v>46</v>
      </c>
      <c r="F21" s="91"/>
      <c r="G21" s="129"/>
      <c r="H21" s="106"/>
      <c r="I21" s="92"/>
      <c r="J21" s="106" t="str">
        <f>IF(I21="","*",H21*I21)</f>
        <v>*</v>
      </c>
      <c r="K21" s="106"/>
      <c r="L21" s="106" t="str">
        <f>IF(K21="","*",SQRT(C21)*J21*K21*0.018/(D21*0.02))</f>
        <v>*</v>
      </c>
      <c r="M21" s="106"/>
      <c r="N21" s="106" t="str">
        <f>IF(M21="","*",SQRT(C21)*J21*K21*0.018/M21)</f>
        <v>*</v>
      </c>
      <c r="O21" s="122"/>
      <c r="P21" s="122"/>
      <c r="Q21" s="125"/>
      <c r="R21" s="119"/>
    </row>
    <row r="22" spans="1:18" ht="15" customHeight="1">
      <c r="A22" s="89" t="s">
        <v>60</v>
      </c>
      <c r="B22" s="101" t="s">
        <v>83</v>
      </c>
      <c r="C22" s="111">
        <v>1</v>
      </c>
      <c r="D22" s="112">
        <v>100</v>
      </c>
      <c r="E22" s="90" t="s">
        <v>46</v>
      </c>
      <c r="F22" s="91">
        <v>0.04</v>
      </c>
      <c r="G22" s="129">
        <f>F22*1.5</f>
        <v>0.06</v>
      </c>
      <c r="H22" s="106">
        <f>G22/D22*1000/SQRT(C22)</f>
        <v>0.6</v>
      </c>
      <c r="I22" s="92">
        <v>60</v>
      </c>
      <c r="J22" s="106">
        <f t="shared" si="3"/>
        <v>36</v>
      </c>
      <c r="K22" s="106"/>
      <c r="L22" s="106" t="str">
        <f t="shared" si="4"/>
        <v>*</v>
      </c>
      <c r="M22" s="106"/>
      <c r="N22" s="106" t="str">
        <f t="shared" si="2"/>
        <v>*</v>
      </c>
      <c r="O22" s="122"/>
      <c r="P22" s="122"/>
      <c r="Q22" s="125"/>
      <c r="R22" s="104"/>
    </row>
    <row r="23" spans="1:18" ht="15" customHeight="1">
      <c r="A23" s="89" t="s">
        <v>60</v>
      </c>
      <c r="B23" s="101" t="s">
        <v>83</v>
      </c>
      <c r="C23" s="111">
        <v>1</v>
      </c>
      <c r="D23" s="112">
        <v>100</v>
      </c>
      <c r="E23" s="90" t="s">
        <v>46</v>
      </c>
      <c r="F23" s="91">
        <v>0.02</v>
      </c>
      <c r="G23" s="129">
        <f>F23*1.5</f>
        <v>0.03</v>
      </c>
      <c r="H23" s="106">
        <f>G23/D23*1000/SQRT(C23)</f>
        <v>0.3</v>
      </c>
      <c r="I23" s="92">
        <v>10</v>
      </c>
      <c r="J23" s="106">
        <f t="shared" si="3"/>
        <v>3</v>
      </c>
      <c r="K23" s="106"/>
      <c r="L23" s="106" t="str">
        <f t="shared" si="4"/>
        <v>*</v>
      </c>
      <c r="M23" s="106"/>
      <c r="N23" s="106" t="str">
        <f t="shared" si="2"/>
        <v>*</v>
      </c>
      <c r="O23" s="122"/>
      <c r="P23" s="122"/>
      <c r="Q23" s="125"/>
      <c r="R23" s="104"/>
    </row>
    <row r="24" spans="1:18" ht="15" customHeight="1">
      <c r="A24" s="89" t="s">
        <v>60</v>
      </c>
      <c r="B24" s="101" t="s">
        <v>82</v>
      </c>
      <c r="C24" s="111">
        <v>1</v>
      </c>
      <c r="D24" s="112">
        <v>100</v>
      </c>
      <c r="E24" s="90" t="s">
        <v>46</v>
      </c>
      <c r="F24" s="91">
        <v>0.1</v>
      </c>
      <c r="G24" s="129">
        <f>F24</f>
        <v>0.1</v>
      </c>
      <c r="H24" s="106">
        <f>G24/D24*1000/SQRT(C24)</f>
        <v>1</v>
      </c>
      <c r="I24" s="92">
        <v>30</v>
      </c>
      <c r="J24" s="106">
        <f t="shared" si="3"/>
        <v>30</v>
      </c>
      <c r="K24" s="106"/>
      <c r="L24" s="106" t="str">
        <f t="shared" si="4"/>
        <v>*</v>
      </c>
      <c r="M24" s="106"/>
      <c r="N24" s="106" t="str">
        <f t="shared" si="2"/>
        <v>*</v>
      </c>
      <c r="O24" s="122"/>
      <c r="P24" s="122"/>
      <c r="Q24" s="125"/>
      <c r="R24" s="104"/>
    </row>
    <row r="25" spans="1:18" ht="15" customHeight="1">
      <c r="A25" s="89" t="s">
        <v>60</v>
      </c>
      <c r="B25" s="101" t="s">
        <v>84</v>
      </c>
      <c r="C25" s="111">
        <v>1</v>
      </c>
      <c r="D25" s="112">
        <v>100</v>
      </c>
      <c r="E25" s="90" t="s">
        <v>46</v>
      </c>
      <c r="F25" s="91">
        <v>0.1</v>
      </c>
      <c r="G25" s="129">
        <f>F25</f>
        <v>0.1</v>
      </c>
      <c r="H25" s="106">
        <f>G25/D25*1000/SQRT(C25)</f>
        <v>1</v>
      </c>
      <c r="I25" s="92">
        <v>20</v>
      </c>
      <c r="J25" s="106">
        <f>IF(I25="","*",H25*I25)</f>
        <v>20</v>
      </c>
      <c r="K25" s="106"/>
      <c r="L25" s="106" t="str">
        <f>IF(K25="","*",SQRT(C25)*J25*K25*0.018/(D25*0.02))</f>
        <v>*</v>
      </c>
      <c r="M25" s="106"/>
      <c r="N25" s="106" t="str">
        <f>IF(M25="","*",SQRT(C25)*J25*K25*0.018/M25)</f>
        <v>*</v>
      </c>
      <c r="O25" s="122"/>
      <c r="P25" s="122"/>
      <c r="Q25" s="125"/>
      <c r="R25" s="104"/>
    </row>
    <row r="26" spans="1:18" ht="15" customHeight="1">
      <c r="A26" s="89" t="s">
        <v>60</v>
      </c>
      <c r="B26" s="101" t="s">
        <v>81</v>
      </c>
      <c r="C26" s="111">
        <v>1</v>
      </c>
      <c r="D26" s="112">
        <v>100</v>
      </c>
      <c r="E26" s="90" t="s">
        <v>44</v>
      </c>
      <c r="F26" s="91">
        <v>0.1</v>
      </c>
      <c r="G26" s="129">
        <f>F26</f>
        <v>0.1</v>
      </c>
      <c r="H26" s="106">
        <f>G26/D26*1000/SQRT(C26)</f>
        <v>1</v>
      </c>
      <c r="I26" s="92">
        <v>6</v>
      </c>
      <c r="J26" s="106">
        <f t="shared" si="3"/>
        <v>6</v>
      </c>
      <c r="K26" s="106"/>
      <c r="L26" s="106" t="str">
        <f t="shared" si="4"/>
        <v>*</v>
      </c>
      <c r="M26" s="106"/>
      <c r="N26" s="106" t="str">
        <f t="shared" si="2"/>
        <v>*</v>
      </c>
      <c r="O26" s="122"/>
      <c r="P26" s="122"/>
      <c r="Q26" s="125"/>
      <c r="R26" s="104"/>
    </row>
    <row r="27" spans="1:18" ht="15" customHeight="1">
      <c r="A27" s="89" t="s">
        <v>60</v>
      </c>
      <c r="B27" s="101"/>
      <c r="C27" s="111">
        <v>1</v>
      </c>
      <c r="D27" s="112">
        <v>100</v>
      </c>
      <c r="E27" s="90" t="s">
        <v>46</v>
      </c>
      <c r="F27" s="91"/>
      <c r="G27" s="129"/>
      <c r="H27" s="107"/>
      <c r="I27" s="92"/>
      <c r="J27" s="106" t="str">
        <f t="shared" si="3"/>
        <v>*</v>
      </c>
      <c r="K27" s="106"/>
      <c r="L27" s="106" t="str">
        <f t="shared" si="4"/>
        <v>*</v>
      </c>
      <c r="M27" s="106"/>
      <c r="N27" s="106" t="str">
        <f t="shared" si="2"/>
        <v>*</v>
      </c>
      <c r="O27" s="122"/>
      <c r="P27" s="122"/>
      <c r="Q27" s="125"/>
      <c r="R27" s="104"/>
    </row>
    <row r="28" spans="1:18" ht="15" customHeight="1">
      <c r="A28" s="89" t="s">
        <v>60</v>
      </c>
      <c r="B28" s="101"/>
      <c r="C28" s="111">
        <v>1</v>
      </c>
      <c r="D28" s="112">
        <v>100</v>
      </c>
      <c r="E28" s="90" t="s">
        <v>46</v>
      </c>
      <c r="F28" s="91"/>
      <c r="G28" s="129"/>
      <c r="H28" s="107"/>
      <c r="I28" s="92"/>
      <c r="J28" s="106" t="str">
        <f t="shared" si="3"/>
        <v>*</v>
      </c>
      <c r="K28" s="106"/>
      <c r="L28" s="106" t="str">
        <f t="shared" si="4"/>
        <v>*</v>
      </c>
      <c r="M28" s="106"/>
      <c r="N28" s="106" t="str">
        <f t="shared" si="2"/>
        <v>*</v>
      </c>
      <c r="O28" s="122"/>
      <c r="P28" s="122"/>
      <c r="Q28" s="125"/>
      <c r="R28" s="104"/>
    </row>
    <row r="29" spans="1:18" ht="15" customHeight="1">
      <c r="A29" s="89"/>
      <c r="B29" s="101"/>
      <c r="C29" s="111">
        <v>1</v>
      </c>
      <c r="D29" s="112">
        <v>100</v>
      </c>
      <c r="E29" s="90" t="s">
        <v>44</v>
      </c>
      <c r="F29" s="91"/>
      <c r="G29" s="129"/>
      <c r="H29" s="107"/>
      <c r="I29" s="92"/>
      <c r="J29" s="106" t="str">
        <f t="shared" si="3"/>
        <v>*</v>
      </c>
      <c r="K29" s="106"/>
      <c r="L29" s="106" t="str">
        <f t="shared" si="4"/>
        <v>*</v>
      </c>
      <c r="M29" s="106"/>
      <c r="N29" s="106" t="str">
        <f t="shared" si="2"/>
        <v>*</v>
      </c>
      <c r="O29" s="122"/>
      <c r="P29" s="122"/>
      <c r="Q29" s="125"/>
      <c r="R29" s="104"/>
    </row>
    <row r="30" spans="1:18" ht="15" customHeight="1">
      <c r="A30" s="89"/>
      <c r="B30" s="101"/>
      <c r="C30" s="111">
        <v>1</v>
      </c>
      <c r="D30" s="112">
        <v>100</v>
      </c>
      <c r="E30" s="90" t="s">
        <v>44</v>
      </c>
      <c r="F30" s="91"/>
      <c r="G30" s="129"/>
      <c r="H30" s="106"/>
      <c r="I30" s="92"/>
      <c r="J30" s="106" t="str">
        <f t="shared" si="3"/>
        <v>*</v>
      </c>
      <c r="K30" s="106"/>
      <c r="L30" s="106" t="str">
        <f t="shared" si="4"/>
        <v>*</v>
      </c>
      <c r="M30" s="106"/>
      <c r="N30" s="106" t="str">
        <f>IF(M30="","*",SQRT(C30)*J30*K30*0.018/M30)</f>
        <v>*</v>
      </c>
      <c r="O30" s="122"/>
      <c r="P30" s="122"/>
      <c r="Q30" s="125"/>
      <c r="R30" s="104"/>
    </row>
    <row r="31" spans="1:18" ht="15" customHeight="1">
      <c r="A31" s="89"/>
      <c r="B31" s="101"/>
      <c r="C31" s="111">
        <v>1</v>
      </c>
      <c r="D31" s="112">
        <v>100</v>
      </c>
      <c r="E31" s="90" t="s">
        <v>44</v>
      </c>
      <c r="F31" s="91"/>
      <c r="G31" s="129"/>
      <c r="H31" s="107"/>
      <c r="I31" s="92"/>
      <c r="J31" s="106" t="str">
        <f t="shared" si="3"/>
        <v>*</v>
      </c>
      <c r="K31" s="106"/>
      <c r="L31" s="106" t="str">
        <f t="shared" si="4"/>
        <v>*</v>
      </c>
      <c r="M31" s="106"/>
      <c r="N31" s="106" t="str">
        <f>IF(M31="","*",SQRT(C31)*J31*K31*0.018/M31)</f>
        <v>*</v>
      </c>
      <c r="O31" s="122"/>
      <c r="P31" s="122"/>
      <c r="Q31" s="125"/>
      <c r="R31" s="104"/>
    </row>
    <row r="32" spans="1:18" ht="15" customHeight="1">
      <c r="A32" s="93"/>
      <c r="B32" s="102"/>
      <c r="C32" s="114">
        <v>1</v>
      </c>
      <c r="D32" s="99">
        <v>100</v>
      </c>
      <c r="E32" s="94" t="s">
        <v>45</v>
      </c>
      <c r="F32" s="95"/>
      <c r="G32" s="130"/>
      <c r="H32" s="108"/>
      <c r="I32" s="96"/>
      <c r="J32" s="108" t="str">
        <f t="shared" si="3"/>
        <v>*</v>
      </c>
      <c r="K32" s="108"/>
      <c r="L32" s="108" t="str">
        <f t="shared" si="4"/>
        <v>*</v>
      </c>
      <c r="M32" s="108"/>
      <c r="N32" s="108" t="str">
        <f>IF(M32="","*",SQRT(C32)*J32*K32*0.018/M32)</f>
        <v>*</v>
      </c>
      <c r="O32" s="123"/>
      <c r="P32" s="123"/>
      <c r="Q32" s="126"/>
      <c r="R32" s="105"/>
    </row>
  </sheetData>
  <conditionalFormatting sqref="O3:O32">
    <cfRule type="cellIs" priority="1" dxfId="0" operator="lessThan" stopIfTrue="1">
      <formula>$J3</formula>
    </cfRule>
  </conditionalFormatting>
  <conditionalFormatting sqref="P3:P32">
    <cfRule type="cellIs" priority="2" dxfId="0" operator="greaterThan" stopIfTrue="1">
      <formula>$O3</formula>
    </cfRule>
  </conditionalFormatting>
  <dataValidations count="2">
    <dataValidation allowBlank="1" showInputMessage="1" showErrorMessage="1" imeMode="off" sqref="C32:D32 F32:Q32 C3:Q31"/>
    <dataValidation allowBlank="1" showInputMessage="1" showErrorMessage="1" imeMode="hiragana" sqref="E32 R3:R32 A3:B32"/>
  </dataValidations>
  <printOptions/>
  <pageMargins left="0.3937007874015748" right="0.5118110236220472" top="0.66" bottom="0.4" header="0.75" footer="0.1968503937007874"/>
  <pageSetup horizontalDpi="300" verticalDpi="300" orientation="landscape" paperSize="9" scale="90" r:id="rId1"/>
  <headerFooter alignWithMargins="0">
    <oddHeader>&amp;R&amp;8※：区間許容電圧降下≦2%</oddHeader>
    <oddFooter>&amp;L&amp;"ＭＳ Ｐ明朝,標準"&amp;9&amp;F　　&amp;A　&amp;P／&amp;N&amp;C&amp;8配線長：3φは区間長、1φは往復長&amp;R&amp;"Century,標準"&amp;9&amp;D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workbookViewId="0" topLeftCell="A7">
      <selection activeCell="C15" sqref="C15:C22"/>
    </sheetView>
  </sheetViews>
  <sheetFormatPr defaultColWidth="9.00390625" defaultRowHeight="13.5"/>
  <cols>
    <col min="1" max="1" width="4.125" style="1" customWidth="1"/>
    <col min="2" max="2" width="5.50390625" style="1" customWidth="1"/>
    <col min="3" max="3" width="11.375" style="1" customWidth="1"/>
    <col min="4" max="4" width="17.375" style="1" customWidth="1"/>
    <col min="5" max="5" width="12.00390625" style="1" customWidth="1"/>
    <col min="6" max="6" width="4.875" style="1" customWidth="1"/>
    <col min="7" max="7" width="5.00390625" style="1" customWidth="1"/>
    <col min="8" max="8" width="22.50390625" style="1" customWidth="1"/>
    <col min="9" max="9" width="5.875" style="1" customWidth="1"/>
    <col min="10" max="16384" width="9.00390625" style="1" customWidth="1"/>
  </cols>
  <sheetData>
    <row r="1" spans="3:8" ht="29.25" customHeight="1">
      <c r="C1" s="21" t="s">
        <v>16</v>
      </c>
      <c r="H1" s="23">
        <v>36920</v>
      </c>
    </row>
    <row r="2" spans="3:8" ht="27" customHeight="1">
      <c r="C2" s="22" t="s">
        <v>18</v>
      </c>
      <c r="D2" s="40"/>
      <c r="E2" s="41"/>
      <c r="F2" s="41"/>
      <c r="G2" s="41"/>
      <c r="H2" s="42"/>
    </row>
    <row r="3" ht="18.75" customHeight="1">
      <c r="D3" s="58" t="s">
        <v>27</v>
      </c>
    </row>
    <row r="4" s="59" customFormat="1" ht="27" customHeight="1">
      <c r="D4" s="60" t="s">
        <v>28</v>
      </c>
    </row>
    <row r="5" spans="3:8" ht="19.5" customHeight="1">
      <c r="C5" s="70" t="s">
        <v>15</v>
      </c>
      <c r="D5" s="71" t="s">
        <v>32</v>
      </c>
      <c r="E5" s="18"/>
      <c r="F5" s="19"/>
      <c r="G5" s="19" t="s">
        <v>21</v>
      </c>
      <c r="H5" s="20"/>
    </row>
    <row r="6" spans="2:8" ht="19.5" customHeight="1">
      <c r="B6" s="2" t="s">
        <v>7</v>
      </c>
      <c r="C6" s="24">
        <v>0.018</v>
      </c>
      <c r="D6" s="2" t="s">
        <v>0</v>
      </c>
      <c r="E6" s="4" t="s">
        <v>33</v>
      </c>
      <c r="F6" s="5"/>
      <c r="G6" s="5" t="s">
        <v>34</v>
      </c>
      <c r="H6" s="6"/>
    </row>
    <row r="7" spans="2:8" ht="19.5" customHeight="1">
      <c r="B7" s="7" t="s">
        <v>8</v>
      </c>
      <c r="C7" s="25">
        <v>10</v>
      </c>
      <c r="D7" s="7" t="s">
        <v>1</v>
      </c>
      <c r="E7" s="9" t="s">
        <v>4</v>
      </c>
      <c r="F7" s="10"/>
      <c r="G7" s="10"/>
      <c r="H7" s="11"/>
    </row>
    <row r="8" spans="2:8" ht="19.5" customHeight="1">
      <c r="B8" s="7" t="s">
        <v>9</v>
      </c>
      <c r="C8" s="25">
        <v>30</v>
      </c>
      <c r="D8" s="7" t="s">
        <v>2</v>
      </c>
      <c r="E8" s="9" t="s">
        <v>5</v>
      </c>
      <c r="F8" s="10"/>
      <c r="G8" s="10"/>
      <c r="H8" s="11"/>
    </row>
    <row r="9" spans="2:8" ht="19.5" customHeight="1">
      <c r="B9" s="12" t="s">
        <v>10</v>
      </c>
      <c r="C9" s="26">
        <v>2</v>
      </c>
      <c r="D9" s="12" t="s">
        <v>3</v>
      </c>
      <c r="E9" s="14" t="s">
        <v>6</v>
      </c>
      <c r="F9" s="15"/>
      <c r="G9" s="81" t="s">
        <v>35</v>
      </c>
      <c r="H9" s="16"/>
    </row>
    <row r="10" ht="10.5" customHeight="1"/>
    <row r="11" spans="2:8" ht="19.5" customHeight="1">
      <c r="B11" s="17" t="s">
        <v>11</v>
      </c>
      <c r="C11" s="69">
        <f>IF(COUNTA($C$6:$C$9)=4,C6*C7*C8/C9,"データ不足")</f>
        <v>2.6999999999999997</v>
      </c>
      <c r="D11" s="17" t="s">
        <v>12</v>
      </c>
      <c r="E11" s="18" t="s">
        <v>13</v>
      </c>
      <c r="F11" s="19"/>
      <c r="G11" s="19"/>
      <c r="H11" s="20"/>
    </row>
    <row r="12" ht="4.5" customHeight="1"/>
    <row r="13" spans="2:8" ht="19.5" customHeight="1">
      <c r="B13" s="17" t="s">
        <v>29</v>
      </c>
      <c r="C13" s="69">
        <f>IF(COUNTA($C$6:$C$9)=4,POWER(C11/PI(),0.5)*2,"☆")</f>
        <v>1.85411616971131</v>
      </c>
      <c r="D13" s="17" t="s">
        <v>30</v>
      </c>
      <c r="E13" s="18" t="s">
        <v>31</v>
      </c>
      <c r="F13" s="19"/>
      <c r="G13" s="19"/>
      <c r="H13" s="20"/>
    </row>
    <row r="14" spans="2:8" ht="19.5" customHeight="1">
      <c r="B14" s="67"/>
      <c r="C14" s="68"/>
      <c r="D14" s="67"/>
      <c r="E14" s="67"/>
      <c r="F14" s="67"/>
      <c r="G14" s="67"/>
      <c r="H14" s="67"/>
    </row>
    <row r="15" ht="13.5">
      <c r="C15" s="1" t="s">
        <v>75</v>
      </c>
    </row>
    <row r="16" spans="5:8" ht="14.25">
      <c r="E16" s="82" t="s">
        <v>41</v>
      </c>
      <c r="F16" s="58"/>
      <c r="G16" s="58"/>
      <c r="H16" s="58"/>
    </row>
    <row r="17" spans="5:8" ht="14.25">
      <c r="E17" s="58"/>
      <c r="F17" s="72" t="s">
        <v>36</v>
      </c>
      <c r="G17" s="73"/>
      <c r="H17" s="74" t="s">
        <v>37</v>
      </c>
    </row>
    <row r="18" spans="5:8" ht="14.25">
      <c r="E18" s="58"/>
      <c r="F18" s="72" t="s">
        <v>38</v>
      </c>
      <c r="G18" s="73"/>
      <c r="H18" s="74" t="s">
        <v>37</v>
      </c>
    </row>
    <row r="19" spans="6:8" ht="14.25">
      <c r="F19" s="75" t="s">
        <v>39</v>
      </c>
      <c r="G19" s="76"/>
      <c r="H19" s="77"/>
    </row>
    <row r="20" spans="6:8" ht="14.25">
      <c r="F20" s="78" t="s">
        <v>40</v>
      </c>
      <c r="G20" s="79"/>
      <c r="H20" s="80"/>
    </row>
    <row r="22" spans="3:4" ht="13.5">
      <c r="C22" s="1" t="s">
        <v>76</v>
      </c>
      <c r="D22" s="58"/>
    </row>
  </sheetData>
  <conditionalFormatting sqref="C11 C14">
    <cfRule type="cellIs" priority="1" dxfId="1" operator="equal" stopIfTrue="1">
      <formula>"データ不足"</formula>
    </cfRule>
  </conditionalFormatting>
  <conditionalFormatting sqref="C13">
    <cfRule type="cellIs" priority="2" dxfId="2" operator="equal" stopIfTrue="1">
      <formula>"☆"</formula>
    </cfRule>
  </conditionalFormatting>
  <printOptions/>
  <pageMargins left="0.75" right="0.48" top="1" bottom="1" header="0.512" footer="0.512"/>
  <pageSetup horizontalDpi="300" verticalDpi="300" orientation="portrait" paperSize="9" r:id="rId2"/>
  <headerFooter alignWithMargins="0">
    <oddFooter>&amp;L&amp;F　：　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H6" sqref="H6"/>
    </sheetView>
  </sheetViews>
  <sheetFormatPr defaultColWidth="9.00390625" defaultRowHeight="13.5"/>
  <cols>
    <col min="1" max="1" width="6.75390625" style="28" customWidth="1"/>
    <col min="2" max="3" width="20.625" style="28" customWidth="1"/>
    <col min="4" max="8" width="10.625" style="28" customWidth="1"/>
    <col min="9" max="9" width="25.50390625" style="28" customWidth="1"/>
    <col min="10" max="10" width="5.875" style="28" customWidth="1"/>
    <col min="11" max="16384" width="9.00390625" style="28" customWidth="1"/>
  </cols>
  <sheetData>
    <row r="1" spans="2:9" ht="29.25" customHeight="1">
      <c r="B1" s="29" t="s">
        <v>19</v>
      </c>
      <c r="I1" s="30">
        <f>'線径算出'!H1</f>
        <v>36920</v>
      </c>
    </row>
    <row r="2" spans="2:7" ht="27" customHeight="1">
      <c r="B2" s="31" t="s">
        <v>17</v>
      </c>
      <c r="C2" s="40"/>
      <c r="D2" s="41"/>
      <c r="E2" s="41"/>
      <c r="F2" s="41"/>
      <c r="G2" s="42"/>
    </row>
    <row r="3" ht="18.75" customHeight="1">
      <c r="B3" s="49" t="s">
        <v>23</v>
      </c>
    </row>
    <row r="4" spans="4:7" ht="21" customHeight="1">
      <c r="D4" s="131" t="s">
        <v>14</v>
      </c>
      <c r="E4" s="132"/>
      <c r="F4" s="132"/>
      <c r="G4" s="133"/>
    </row>
    <row r="5" spans="2:9" s="32" customFormat="1" ht="20.25" customHeight="1">
      <c r="B5" s="134" t="s">
        <v>20</v>
      </c>
      <c r="C5" s="135"/>
      <c r="D5" s="34" t="s">
        <v>7</v>
      </c>
      <c r="E5" s="34" t="s">
        <v>8</v>
      </c>
      <c r="F5" s="34" t="s">
        <v>9</v>
      </c>
      <c r="G5" s="34" t="s">
        <v>11</v>
      </c>
      <c r="H5" s="34" t="s">
        <v>10</v>
      </c>
      <c r="I5" s="33" t="s">
        <v>21</v>
      </c>
    </row>
    <row r="6" spans="1:9" ht="19.5" customHeight="1">
      <c r="A6" s="28">
        <v>1</v>
      </c>
      <c r="B6" s="61"/>
      <c r="C6" s="62"/>
      <c r="D6" s="27">
        <v>0.018</v>
      </c>
      <c r="E6" s="27">
        <v>30</v>
      </c>
      <c r="F6" s="27">
        <v>60</v>
      </c>
      <c r="G6" s="3">
        <v>5.5</v>
      </c>
      <c r="H6" s="35">
        <f aca="true" t="shared" si="0" ref="H6:H11">IF(COUNTA(D6:G6)=4,D6*E6*F6/G6,"データ不足")</f>
        <v>5.890909090909091</v>
      </c>
      <c r="I6" s="45"/>
    </row>
    <row r="7" spans="1:9" ht="19.5" customHeight="1">
      <c r="A7" s="28">
        <v>2</v>
      </c>
      <c r="B7" s="63"/>
      <c r="C7" s="64"/>
      <c r="D7" s="8">
        <v>0.018</v>
      </c>
      <c r="E7" s="8"/>
      <c r="F7" s="8"/>
      <c r="G7" s="8"/>
      <c r="H7" s="36" t="str">
        <f t="shared" si="0"/>
        <v>データ不足</v>
      </c>
      <c r="I7" s="43"/>
    </row>
    <row r="8" spans="1:9" ht="19.5" customHeight="1">
      <c r="A8" s="28">
        <v>3</v>
      </c>
      <c r="B8" s="63"/>
      <c r="C8" s="64"/>
      <c r="D8" s="8">
        <v>0.018</v>
      </c>
      <c r="E8" s="8"/>
      <c r="F8" s="8"/>
      <c r="G8" s="8"/>
      <c r="H8" s="36" t="str">
        <f t="shared" si="0"/>
        <v>データ不足</v>
      </c>
      <c r="I8" s="43"/>
    </row>
    <row r="9" spans="1:9" ht="19.5" customHeight="1">
      <c r="A9" s="28">
        <v>4</v>
      </c>
      <c r="B9" s="63"/>
      <c r="C9" s="64"/>
      <c r="D9" s="8">
        <v>0.018</v>
      </c>
      <c r="E9" s="8"/>
      <c r="F9" s="8"/>
      <c r="G9" s="8"/>
      <c r="H9" s="36" t="str">
        <f t="shared" si="0"/>
        <v>データ不足</v>
      </c>
      <c r="I9" s="43"/>
    </row>
    <row r="10" spans="1:9" ht="19.5" customHeight="1">
      <c r="A10" s="28">
        <v>5</v>
      </c>
      <c r="B10" s="63"/>
      <c r="C10" s="64"/>
      <c r="D10" s="8">
        <v>0.018</v>
      </c>
      <c r="E10" s="8"/>
      <c r="F10" s="8"/>
      <c r="G10" s="8"/>
      <c r="H10" s="36" t="str">
        <f t="shared" si="0"/>
        <v>データ不足</v>
      </c>
      <c r="I10" s="43"/>
    </row>
    <row r="11" spans="1:9" ht="19.5" customHeight="1">
      <c r="A11" s="28">
        <v>6</v>
      </c>
      <c r="B11" s="65"/>
      <c r="C11" s="66"/>
      <c r="D11" s="13">
        <v>0.018</v>
      </c>
      <c r="E11" s="13"/>
      <c r="F11" s="13"/>
      <c r="G11" s="13"/>
      <c r="H11" s="37" t="str">
        <f t="shared" si="0"/>
        <v>データ不足</v>
      </c>
      <c r="I11" s="44"/>
    </row>
    <row r="12" ht="11.25" customHeight="1">
      <c r="H12" s="38"/>
    </row>
    <row r="13" spans="2:8" ht="19.5" customHeight="1">
      <c r="B13" s="134" t="s">
        <v>22</v>
      </c>
      <c r="C13" s="135"/>
      <c r="D13" s="48"/>
      <c r="E13" s="46"/>
      <c r="F13" s="46"/>
      <c r="G13" s="47"/>
      <c r="H13" s="39">
        <f>SUM(H6:H11)</f>
        <v>5.890909090909091</v>
      </c>
    </row>
    <row r="15" spans="3:7" ht="13.5">
      <c r="C15" s="50" t="s">
        <v>26</v>
      </c>
      <c r="D15" s="51">
        <v>0.018</v>
      </c>
      <c r="E15" s="52" t="s">
        <v>25</v>
      </c>
      <c r="F15" s="52"/>
      <c r="G15" s="53"/>
    </row>
    <row r="16" spans="3:7" ht="13.5">
      <c r="C16" s="54"/>
      <c r="D16" s="55">
        <v>0.029</v>
      </c>
      <c r="E16" s="56" t="s">
        <v>24</v>
      </c>
      <c r="F16" s="56"/>
      <c r="G16" s="57"/>
    </row>
  </sheetData>
  <sheetProtection sheet="1" objects="1" scenarios="1"/>
  <mergeCells count="3">
    <mergeCell ref="D4:G4"/>
    <mergeCell ref="B5:C5"/>
    <mergeCell ref="B13:C13"/>
  </mergeCells>
  <conditionalFormatting sqref="H6:H11">
    <cfRule type="cellIs" priority="1" dxfId="1" operator="equal" stopIfTrue="1">
      <formula>"データ不足"</formula>
    </cfRule>
  </conditionalFormatting>
  <printOptions/>
  <pageMargins left="0.59" right="0.48" top="1.22" bottom="0.63" header="0.512" footer="0.33"/>
  <pageSetup horizontalDpi="300" verticalDpi="300" orientation="landscape" paperSize="9" r:id="rId1"/>
  <headerFooter alignWithMargins="0">
    <oddFooter>&amp;L&amp;F　：　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綾部道男</cp:lastModifiedBy>
  <cp:lastPrinted>2008-03-24T23:16:04Z</cp:lastPrinted>
  <dcterms:created xsi:type="dcterms:W3CDTF">1997-01-08T22:48:59Z</dcterms:created>
  <dcterms:modified xsi:type="dcterms:W3CDTF">2008-03-24T23:17:21Z</dcterms:modified>
  <cp:category/>
  <cp:version/>
  <cp:contentType/>
  <cp:contentStatus/>
</cp:coreProperties>
</file>