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480" activeTab="0"/>
  </bookViews>
  <sheets>
    <sheet name="0606" sheetId="1" r:id="rId1"/>
    <sheet name="メモ票" sheetId="2" r:id="rId2"/>
    <sheet name="特記" sheetId="3" r:id="rId3"/>
    <sheet name="グラフ" sheetId="4" r:id="rId4"/>
  </sheets>
  <definedNames>
    <definedName name="_xlnm.Print_Area" localSheetId="0">'0606'!$A$1:$R$409</definedName>
    <definedName name="_xlnm.Print_Area" localSheetId="3">'グラフ'!$A:$R</definedName>
    <definedName name="_xlnm.Print_Area" localSheetId="1">'メモ票'!$A$1:$T$54</definedName>
    <definedName name="_xlnm.Print_Titles" localSheetId="0">'0606'!$1:$4</definedName>
  </definedNames>
  <calcPr fullCalcOnLoad="1"/>
</workbook>
</file>

<file path=xl/sharedStrings.xml><?xml version="1.0" encoding="utf-8"?>
<sst xmlns="http://schemas.openxmlformats.org/spreadsheetml/2006/main" count="629" uniqueCount="326">
  <si>
    <t>電</t>
  </si>
  <si>
    <t>℡</t>
  </si>
  <si>
    <t>事業場名称</t>
  </si>
  <si>
    <t>時刻</t>
  </si>
  <si>
    <t>契約種別</t>
  </si>
  <si>
    <t>設備容量</t>
  </si>
  <si>
    <t>天候</t>
  </si>
  <si>
    <t>温度</t>
  </si>
  <si>
    <t>℃</t>
  </si>
  <si>
    <t>電気管理技術者</t>
  </si>
  <si>
    <t>印</t>
  </si>
  <si>
    <t>年月日</t>
  </si>
  <si>
    <t>累積指数</t>
  </si>
  <si>
    <t>使用電力量</t>
  </si>
  <si>
    <t>最大需要電力</t>
  </si>
  <si>
    <t>力率</t>
  </si>
  <si>
    <t>〔kWH／月〕</t>
  </si>
  <si>
    <t>指数</t>
  </si>
  <si>
    <t>〔％〕</t>
  </si>
  <si>
    <t>〔mA〕</t>
  </si>
  <si>
    <t>電圧〔V〕</t>
  </si>
  <si>
    <t>電流〔A〕</t>
  </si>
  <si>
    <t>漏洩</t>
  </si>
  <si>
    <t>R-S</t>
  </si>
  <si>
    <t>S-T</t>
  </si>
  <si>
    <t>T-R</t>
  </si>
  <si>
    <t>R</t>
  </si>
  <si>
    <t>S</t>
  </si>
  <si>
    <t>T</t>
  </si>
  <si>
    <t>〔℃〕</t>
  </si>
  <si>
    <t>S-N</t>
  </si>
  <si>
    <t>※</t>
  </si>
  <si>
    <t>引込線・構内線路</t>
  </si>
  <si>
    <t>支持物,碍子,ケーブル,電線</t>
  </si>
  <si>
    <t>○</t>
  </si>
  <si>
    <t>母線・リード線</t>
  </si>
  <si>
    <t>過熱,弛み,損傷,支持物</t>
  </si>
  <si>
    <t>温度,油漏,音響,ブッシング</t>
  </si>
  <si>
    <t>受</t>
  </si>
  <si>
    <t>高圧進相用</t>
  </si>
  <si>
    <t>配</t>
  </si>
  <si>
    <t>区分開閉器</t>
  </si>
  <si>
    <t>PAS</t>
  </si>
  <si>
    <t>コンデンサ</t>
  </si>
  <si>
    <t>設</t>
  </si>
  <si>
    <t>負荷開閉器</t>
  </si>
  <si>
    <t>LBS</t>
  </si>
  <si>
    <t>過熱変色,汚損,碍子</t>
  </si>
  <si>
    <t>備</t>
  </si>
  <si>
    <t>監視・保護継電器</t>
  </si>
  <si>
    <t>汚損,取付状況</t>
  </si>
  <si>
    <t>過熱変色,汚損</t>
  </si>
  <si>
    <t>断線,損傷,取付状況</t>
  </si>
  <si>
    <t>LA</t>
  </si>
  <si>
    <t>損傷,汚損,リード線</t>
  </si>
  <si>
    <t>キュービクル</t>
  </si>
  <si>
    <t>損傷,発錆,標識,施錠</t>
  </si>
  <si>
    <t>過熱,外傷,音響</t>
  </si>
  <si>
    <t>ＳＯＧ操作電源</t>
  </si>
  <si>
    <t>良否</t>
  </si>
  <si>
    <t>負</t>
  </si>
  <si>
    <t>分電盤</t>
  </si>
  <si>
    <t>過熱,損傷,遮断器容量</t>
  </si>
  <si>
    <t>配線器具</t>
  </si>
  <si>
    <t>荷</t>
  </si>
  <si>
    <t>制御盤</t>
  </si>
  <si>
    <t>漏電遮断器</t>
  </si>
  <si>
    <t>過熱,音響,異臭</t>
  </si>
  <si>
    <t>低圧コンデンサ</t>
  </si>
  <si>
    <t>温度,音響,異臭,膨張</t>
  </si>
  <si>
    <t>過熱,被覆損傷</t>
  </si>
  <si>
    <t>照明設備</t>
  </si>
  <si>
    <t>不点,損傷</t>
  </si>
  <si>
    <t>漏電火災警報器</t>
  </si>
  <si>
    <t>過熱,損傷</t>
  </si>
  <si>
    <t>特</t>
  </si>
  <si>
    <t>記</t>
  </si>
  <si>
    <t>事</t>
  </si>
  <si>
    <t>項</t>
  </si>
  <si>
    <t>※　点検結果　異常のないものは○印、要注意のものは△印、異常のものは×印を附し、注意をする。</t>
  </si>
  <si>
    <t>契約電力</t>
  </si>
  <si>
    <t>同 代務者</t>
  </si>
  <si>
    <t>R-N</t>
  </si>
  <si>
    <t>R-S</t>
  </si>
  <si>
    <t>〔kW〕</t>
  </si>
  <si>
    <t>遮断器NFB</t>
  </si>
  <si>
    <t>印</t>
  </si>
  <si>
    <t>日平均</t>
  </si>
  <si>
    <t>油入開閉器</t>
  </si>
  <si>
    <t>ブッシング、油漏、開閉紐、発錆</t>
  </si>
  <si>
    <t>SOG制御装置</t>
  </si>
  <si>
    <t>S</t>
  </si>
  <si>
    <t>N</t>
  </si>
  <si>
    <t>油漏,ブッシング,過熱変色,表示灯</t>
  </si>
  <si>
    <t>電磁 MS,MC</t>
  </si>
  <si>
    <t>電 柱</t>
  </si>
  <si>
    <t>変 圧 器</t>
  </si>
  <si>
    <t>避 雷 器</t>
  </si>
  <si>
    <t>配 電 盤</t>
  </si>
  <si>
    <t>接 地 線</t>
  </si>
  <si>
    <t>電力ヒューズ PF</t>
  </si>
  <si>
    <t>電 動 機</t>
  </si>
  <si>
    <t>分 電 盤</t>
  </si>
  <si>
    <t>配 線</t>
  </si>
  <si>
    <t>3　本年4月に改定された保安規程の最新版、および細則を配付しました。</t>
  </si>
  <si>
    <t>－</t>
  </si>
  <si>
    <t>遮断器 VCB</t>
  </si>
  <si>
    <r>
      <t>FAX</t>
    </r>
    <r>
      <rPr>
        <sz val="8"/>
        <rFont val="ＭＳ 明朝"/>
        <family val="1"/>
      </rPr>
      <t>・℡</t>
    </r>
  </si>
  <si>
    <t>電圧〔kV〕</t>
  </si>
  <si>
    <t>力率</t>
  </si>
  <si>
    <t>電力</t>
  </si>
  <si>
    <t>〔％〕</t>
  </si>
  <si>
    <t>点検日</t>
  </si>
  <si>
    <t>～</t>
  </si>
  <si>
    <t>kVA</t>
  </si>
  <si>
    <t>kW</t>
  </si>
  <si>
    <t>非常用発電機</t>
  </si>
  <si>
    <t>kVA</t>
  </si>
  <si>
    <t>契約電力</t>
  </si>
  <si>
    <t>前回点検</t>
  </si>
  <si>
    <t>点検日</t>
  </si>
  <si>
    <t>℃</t>
  </si>
  <si>
    <t>自動計算</t>
  </si>
  <si>
    <t>〔％〕</t>
  </si>
  <si>
    <t>〔kW〕</t>
  </si>
  <si>
    <t>電気利用に関する身の回りの再点検に活用してください。</t>
  </si>
  <si>
    <t>【特記事項】</t>
  </si>
  <si>
    <t>MAX(INDIRECT(T3))</t>
  </si>
  <si>
    <t>高圧受電盤 【正相】</t>
  </si>
  <si>
    <t>当月シート名</t>
  </si>
  <si>
    <t>データ行番号</t>
  </si>
  <si>
    <t>点検日データ入力欄</t>
  </si>
  <si>
    <t>年月日</t>
  </si>
  <si>
    <t>時刻</t>
  </si>
  <si>
    <t>天候</t>
  </si>
  <si>
    <t>気温</t>
  </si>
  <si>
    <t>℃</t>
  </si>
  <si>
    <t>開始</t>
  </si>
  <si>
    <t>終了</t>
  </si>
  <si>
    <t>高圧受電盤　【正相】</t>
  </si>
  <si>
    <t>基本料金</t>
  </si>
  <si>
    <t>〔円〕</t>
  </si>
  <si>
    <t>業務用負荷率別電力</t>
  </si>
  <si>
    <t>3　パンフレット「電気を上手に安全につカエル？」を配付しました。</t>
  </si>
  <si>
    <t>受電ケーブルシース</t>
  </si>
  <si>
    <t>漏洩電流〔mA〕</t>
  </si>
  <si>
    <t>Ｒ</t>
  </si>
  <si>
    <t>Ｓ</t>
  </si>
  <si>
    <t>Ｔ</t>
  </si>
  <si>
    <t>LGR整定値：200mA</t>
  </si>
  <si>
    <t>S-N</t>
  </si>
  <si>
    <t>T</t>
  </si>
  <si>
    <t>T-N</t>
  </si>
  <si>
    <t>S-T</t>
  </si>
  <si>
    <t>S</t>
  </si>
  <si>
    <t>N</t>
  </si>
  <si>
    <t>0606</t>
  </si>
  <si>
    <t>3　毎月行う通常点検の実施結果報告は本様式を使用します。</t>
  </si>
  <si>
    <t>各測定値は、当月を含む13ヶ月分を掲載しています。</t>
  </si>
  <si>
    <t>計器用変成器 VT,CT</t>
  </si>
  <si>
    <t>晴</t>
  </si>
  <si>
    <t>受電開始</t>
  </si>
  <si>
    <t>防災用自家発電装置　3φ220V 80kVA</t>
  </si>
  <si>
    <t>蓄電池</t>
  </si>
  <si>
    <t>〔V〕</t>
  </si>
  <si>
    <t>〔V〕</t>
  </si>
  <si>
    <t>〔A〕</t>
  </si>
  <si>
    <t>発電機</t>
  </si>
  <si>
    <t>潤滑油</t>
  </si>
  <si>
    <t>冷却水</t>
  </si>
  <si>
    <t>周波数</t>
  </si>
  <si>
    <t>〔Hz〕</t>
  </si>
  <si>
    <t>〔MPa〕</t>
  </si>
  <si>
    <t>〔℃〕</t>
  </si>
  <si>
    <t>〔rpm〕</t>
  </si>
  <si>
    <t>&gt;+50</t>
  </si>
  <si>
    <t>-</t>
  </si>
  <si>
    <t>-</t>
  </si>
  <si>
    <t>-</t>
  </si>
  <si>
    <t>-</t>
  </si>
  <si>
    <t>№３　動力用変圧器（3φ300kVA） 825A</t>
  </si>
  <si>
    <t>№４　動力用変圧器（3φ300kVA） 825A</t>
  </si>
  <si>
    <t>№１　電灯用変圧器（1φ150kVA） 714A</t>
  </si>
  <si>
    <t>№２　電灯用変圧器（1φ150kVA） 714A</t>
  </si>
  <si>
    <t>№１　電灯用変圧器（1φ150kVA） 714A</t>
  </si>
  <si>
    <t>№２　電灯用変圧器（1φ150kVA） 714A</t>
  </si>
  <si>
    <t>№３　動力用変圧器（3φ300kVA） 825A</t>
  </si>
  <si>
    <t>№４　動力用変圧器（3φ300kVA） 825A</t>
  </si>
  <si>
    <t>発電機</t>
  </si>
  <si>
    <t>速度</t>
  </si>
  <si>
    <t>回転</t>
  </si>
  <si>
    <t>温度</t>
  </si>
  <si>
    <t>圧力</t>
  </si>
  <si>
    <t>電圧</t>
  </si>
  <si>
    <t>充電</t>
  </si>
  <si>
    <t>非常用</t>
  </si>
  <si>
    <t>原動機</t>
  </si>
  <si>
    <t>発電設備</t>
  </si>
  <si>
    <t>音響,過熱,刷子</t>
  </si>
  <si>
    <t>残量</t>
  </si>
  <si>
    <t>○</t>
  </si>
  <si>
    <t>排気,油漏れ,始動,停止</t>
  </si>
  <si>
    <t>【燃料補充　06/6/29　50ℓ】</t>
  </si>
  <si>
    <t>燃料（軽油）</t>
  </si>
  <si>
    <t>定格 21.2ℓ/h</t>
  </si>
  <si>
    <t>〔kWH〕／600</t>
  </si>
  <si>
    <t>電源</t>
  </si>
  <si>
    <t>電圧,発熱,発錆</t>
  </si>
  <si>
    <t>曇</t>
  </si>
  <si>
    <t>晴/曇</t>
  </si>
  <si>
    <t>曇</t>
  </si>
  <si>
    <t>－</t>
  </si>
  <si>
    <t>開店</t>
  </si>
  <si>
    <t>取引用変成器 VCT</t>
  </si>
  <si>
    <t>外観</t>
  </si>
  <si>
    <t>扉,標識灯,錠,損傷,汚損</t>
  </si>
  <si>
    <t>小雨</t>
  </si>
  <si>
    <t>曇|雨</t>
  </si>
  <si>
    <t>AM：70φクランプ</t>
  </si>
  <si>
    <t>ON</t>
  </si>
  <si>
    <t>OFF</t>
  </si>
  <si>
    <t>保温ヒータ</t>
  </si>
  <si>
    <t>入切月日</t>
  </si>
  <si>
    <t>薄曇</t>
  </si>
  <si>
    <t>SC 213kVar</t>
  </si>
  <si>
    <t>SC</t>
  </si>
  <si>
    <t>SR</t>
  </si>
  <si>
    <t>SC213kVar</t>
  </si>
  <si>
    <t>曇</t>
  </si>
  <si>
    <t>曇｜晴</t>
  </si>
  <si>
    <t>月</t>
  </si>
  <si>
    <t>原</t>
  </si>
  <si>
    <t>負荷</t>
  </si>
  <si>
    <t>単位</t>
  </si>
  <si>
    <t>率</t>
  </si>
  <si>
    <t>〔h〕</t>
  </si>
  <si>
    <t>雨</t>
  </si>
  <si>
    <t>ZCT</t>
  </si>
  <si>
    <t>非常用発電機</t>
  </si>
  <si>
    <t>保温ヒーター</t>
  </si>
  <si>
    <t>年度</t>
  </si>
  <si>
    <t>入</t>
  </si>
  <si>
    <t>切</t>
  </si>
  <si>
    <t>曇｜晴間</t>
  </si>
  <si>
    <t>曇｜雨</t>
  </si>
  <si>
    <t>晴／曇</t>
  </si>
  <si>
    <t>曇／小雨</t>
  </si>
  <si>
    <t>問診</t>
  </si>
  <si>
    <t>a 電気設備の増設及び変更の工事を行ったか</t>
  </si>
  <si>
    <t>無</t>
  </si>
  <si>
    <t>d 電気機械器具等から異音、異臭の発生はないか</t>
  </si>
  <si>
    <t>b 電気機器、建屋の金属部分、水道の蛇口、その他の金属
　部分にふれたとき「電撃」を感じたことはないか</t>
  </si>
  <si>
    <t>e 配線用遮断機、ヒューズ、電動機用過負荷保護
　装置が動作したことはないか</t>
  </si>
  <si>
    <t>c 漏電遮断器及び漏電火災警報器が動作したか</t>
  </si>
  <si>
    <t>f その他　異常に気付いたことはないか</t>
  </si>
  <si>
    <t>点検個所・点検項目</t>
  </si>
  <si>
    <t>残量</t>
  </si>
  <si>
    <t>曇｜小雨</t>
  </si>
  <si>
    <t>開閉紐,制御装置</t>
  </si>
  <si>
    <t>ブッシング,汚損,発錆,腐食</t>
  </si>
  <si>
    <t>ブッシング</t>
  </si>
  <si>
    <t>温度,油漏,音響,膨張</t>
  </si>
  <si>
    <t>傾斜,腐食</t>
  </si>
  <si>
    <t>腕木,碍子,支線,電線取付</t>
  </si>
  <si>
    <t>計器,開閉器,継電器,汚損</t>
  </si>
  <si>
    <r>
      <t>取引用電力量計指数（検針値）　</t>
    </r>
    <r>
      <rPr>
        <sz val="10"/>
        <color indexed="12"/>
        <rFont val="ＭＳ 明朝"/>
        <family val="1"/>
      </rPr>
      <t>0302ハ3613</t>
    </r>
  </si>
  <si>
    <t>曇｜雪</t>
  </si>
  <si>
    <r>
      <t xml:space="preserve">≦250 </t>
    </r>
    <r>
      <rPr>
        <sz val="8"/>
        <color indexed="21"/>
        <rFont val="ＭＳ 明朝"/>
        <family val="1"/>
      </rPr>
      <t>＞450</t>
    </r>
  </si>
  <si>
    <t>(1)</t>
  </si>
  <si>
    <t>(2)</t>
  </si>
  <si>
    <t>1　高・低圧受配電設備、及び負荷設備の点検結果</t>
  </si>
  <si>
    <t>　確 認 者</t>
  </si>
  <si>
    <t>新たに記録すべき異常な所見はありません。</t>
  </si>
  <si>
    <t>曇／晴</t>
  </si>
  <si>
    <t>冷凍機</t>
  </si>
  <si>
    <t>エアコン、テナント、DEG</t>
  </si>
  <si>
    <t>〔kWH〕／600</t>
  </si>
  <si>
    <t>〔kW〕</t>
  </si>
  <si>
    <t>年月</t>
  </si>
  <si>
    <t>最大需要</t>
  </si>
  <si>
    <t>〔kWH／日〕</t>
  </si>
  <si>
    <t>表示の“月”は、点検・検針月であり、前月の電気使用状況を示しています。</t>
  </si>
  <si>
    <t>「契約電力」は、“その1月の最大需要電力と、前11月の最大需要電力のうち、いずれ</t>
  </si>
  <si>
    <t>所見</t>
  </si>
  <si>
    <t>か大きい値とする”規程により、決定します。</t>
  </si>
  <si>
    <r>
      <t>基本料金 ＝ [契約電力量］×[基本料金単価］×</t>
    </r>
    <r>
      <rPr>
        <sz val="10"/>
        <color indexed="12"/>
        <rFont val="ＭＳ 明朝"/>
        <family val="1"/>
      </rPr>
      <t>[1-(力率-85)÷100］</t>
    </r>
  </si>
  <si>
    <r>
      <t>式中“</t>
    </r>
    <r>
      <rPr>
        <sz val="10"/>
        <color indexed="12"/>
        <rFont val="ＭＳ 明朝"/>
        <family val="1"/>
      </rPr>
      <t>[1-(力率-85)÷100］</t>
    </r>
    <r>
      <rPr>
        <sz val="10"/>
        <rFont val="ＭＳ 明朝"/>
        <family val="1"/>
      </rPr>
      <t>”を、力率割引（85%未満の場合は割増）と言います。</t>
    </r>
  </si>
  <si>
    <t>基本料金は、下式により算定されます。</t>
  </si>
  <si>
    <t>デ監</t>
  </si>
  <si>
    <t>　</t>
  </si>
  <si>
    <t>前月以前に対して 21kW 減少しました。</t>
  </si>
  <si>
    <t>2　今月の最大需要電力検針値(7月使用分 346kW)が新たな契約電力になります。</t>
  </si>
  <si>
    <t>WhM取替</t>
  </si>
  <si>
    <t>9/24～10/1</t>
  </si>
  <si>
    <t>9/1～9/24</t>
  </si>
  <si>
    <t>i13:i26</t>
  </si>
  <si>
    <t>曇|晴</t>
  </si>
  <si>
    <t>2　電灯分電盤LP-1A [L4]コンセント主幹漏電ブレーカ3P-200Aの不規則動作について</t>
  </si>
  <si>
    <t>11月18日以降　原因回路特定ため、電路を監視、漏電発生時のデータ収集・調査を継続中です。</t>
  </si>
  <si>
    <t>調査用測定器　トランジェントレコーダ:HIOKI 8870、クランプ計:3283×2系統</t>
  </si>
  <si>
    <t>12月15日に原因箇所を特定し、改修措置を実施。16日に報告書を提出しました。</t>
  </si>
  <si>
    <t>発生直後に当該ブレーカを再投入されてから本日まで再発しませんでした。</t>
  </si>
  <si>
    <t>原因は、一過性の漏電発生と思われ、本日をもって調査機器による監視を終了しました。</t>
  </si>
  <si>
    <t>4　キュービクル電灯盤の漏電警報【1月2日9時頃発生】について</t>
  </si>
  <si>
    <t>3　電灯分電盤LP-1A [L5]コンセント主幹漏電ブレーカ3P-200Aの動作【12月22日発生】について</t>
  </si>
  <si>
    <t>発生日16:13に設置した原因回路探索用調査機器においても異常な漏電電流は検出されませんでした。</t>
  </si>
  <si>
    <t>原因回路は、電灯分電盤LP-1A [L4]　№15「店舗売場フロア」であり、</t>
  </si>
  <si>
    <t>漏電流≒140mA　絶縁抵抗＝0MΩ（250V）の状態は、本日も継続しています。</t>
  </si>
  <si>
    <t>当該回路は、負荷電流がほぼ“0”であり、1月3日19:40以降開放してあります。</t>
  </si>
  <si>
    <t>回路末端を確認できず、原因不明であり、解明・解決するまで当該回路は使用禁止としてください。</t>
  </si>
  <si>
    <t>無</t>
  </si>
  <si>
    <t>曇|雪</t>
  </si>
  <si>
    <r>
      <t>分電盤LP-1A[L4]№15：売場フロアの絶縁不良【発生2013.1.2】</t>
    </r>
    <r>
      <rPr>
        <sz val="10"/>
        <rFont val="ＭＳ ゴシック"/>
        <family val="3"/>
      </rPr>
      <t>継続</t>
    </r>
  </si>
  <si>
    <t>2013.9まで</t>
  </si>
  <si>
    <r>
      <t xml:space="preserve">絶縁抵抗測定値 </t>
    </r>
    <r>
      <rPr>
        <b/>
        <sz val="10"/>
        <color indexed="10"/>
        <rFont val="ＭＳ 明朝"/>
        <family val="1"/>
      </rPr>
      <t>0 MΩ</t>
    </r>
    <r>
      <rPr>
        <sz val="10"/>
        <rFont val="ＭＳ 明朝"/>
        <family val="1"/>
      </rPr>
      <t>／250V …ELB動作の危険性あり、</t>
    </r>
    <r>
      <rPr>
        <sz val="10"/>
        <color indexed="10"/>
        <rFont val="ＭＳ 明朝"/>
        <family val="1"/>
      </rPr>
      <t>使用禁止</t>
    </r>
  </si>
  <si>
    <t>晴|曇</t>
  </si>
  <si>
    <t>北管協富***号</t>
  </si>
  <si>
    <t>□□　□□</t>
  </si>
  <si>
    <t>***-****-****</t>
  </si>
  <si>
    <t>***-***-****</t>
  </si>
  <si>
    <t>■■　■■</t>
  </si>
  <si>
    <t>***-****-****</t>
  </si>
  <si>
    <t>株式会社○○</t>
  </si>
  <si>
    <t>富山中央店</t>
  </si>
  <si>
    <t>営業 10:00～21:00</t>
  </si>
  <si>
    <r>
      <t>取引用電力量計指数（検針値）　</t>
    </r>
    <r>
      <rPr>
        <sz val="10"/>
        <color indexed="12"/>
        <rFont val="ＭＳ 明朝"/>
        <family val="1"/>
      </rPr>
      <t>****ア****</t>
    </r>
  </si>
</sst>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00_ "/>
    <numFmt numFmtId="180" formatCode="[$-411]ggge&quot;年&quot;m&quot;月分&quot;"/>
    <numFmt numFmtId="181" formatCode="&quot;時刻　&quot;@"/>
    <numFmt numFmtId="182" formatCode="&quot;時刻&quot;\ h:mm"/>
    <numFmt numFmtId="183" formatCode="&quot;時刻&quot;\&amp;\ h:mm"/>
    <numFmt numFmtId="184" formatCode="&quot;（&quot;aaa&quot;）&quot;"/>
    <numFmt numFmtId="185" formatCode="aaa"/>
    <numFmt numFmtId="186" formatCode="[$-411]ge&quot;年&quot;m&quot;月&quot;"/>
    <numFmt numFmtId="187" formatCode="[$-411]m&quot;月&quot;d&quot;日&quot;"/>
    <numFmt numFmtId="188" formatCode="mmm\-yyyy"/>
    <numFmt numFmtId="189" formatCode="#,##0.0"/>
    <numFmt numFmtId="190" formatCode="#,##0_);[Red]\(#,##0\)"/>
    <numFmt numFmtId="191" formatCode="0.0_);[Red]\(0.0\)"/>
    <numFmt numFmtId="192" formatCode="0.00_);[Red]\(0.00\)"/>
    <numFmt numFmtId="193" formatCode="0_);[Red]\(0\)"/>
    <numFmt numFmtId="194" formatCode="&quot;(&quot;aaa&quot;)&quot;"/>
    <numFmt numFmtId="195" formatCode="0&quot; kW&quot;"/>
    <numFmt numFmtId="196" formatCode="0.00_ "/>
    <numFmt numFmtId="197" formatCode="0.0_ "/>
    <numFmt numFmtId="198" formatCode="&quot;△&quot;\ #,##0;&quot;▲&quot;\ #,##0"/>
    <numFmt numFmtId="199" formatCode="&quot;+&quot;\ #,##0;&quot;-&quot;\ #,##0"/>
    <numFmt numFmtId="200" formatCode="&quot;+&quot;#,##0;&quot;-&quot;#,##0"/>
    <numFmt numFmtId="201" formatCode="0.0%"/>
    <numFmt numFmtId="202" formatCode="0_ ;[Red]\-0\ "/>
    <numFmt numFmtId="203" formatCode="0.0"/>
    <numFmt numFmtId="204" formatCode="[&lt;=999]000;000\-00"/>
    <numFmt numFmtId="205" formatCode="#,##0.0_);[Red]\(#,##0.0\)"/>
    <numFmt numFmtId="206" formatCode="0&quot;kVA&quot;"/>
    <numFmt numFmtId="207" formatCode="0&quot; kVA&quot;"/>
    <numFmt numFmtId="208" formatCode="#,##0_);[Red]\(#,##0\)&quot; kW&quot;"/>
    <numFmt numFmtId="209" formatCode="0&quot; kVA&quot;\ "/>
    <numFmt numFmtId="210" formatCode="0.000_ "/>
    <numFmt numFmtId="211" formatCode="#,##0.00_);[Red]\(#,##0.00\)"/>
    <numFmt numFmtId="212" formatCode="0_ ;[Red]\-0&quot;kW&quot;"/>
    <numFmt numFmtId="213" formatCode="0&quot;kW&quot;;[Red]\-0"/>
    <numFmt numFmtId="214" formatCode="m&quot;月&quot;"/>
    <numFmt numFmtId="215" formatCode="#,##0.0;[Red]\-#,##0.0"/>
    <numFmt numFmtId="216" formatCode="m&quot;月&quot;d&quot;日&quot;;@"/>
    <numFmt numFmtId="217" formatCode="yyyy/mm/dd"/>
    <numFmt numFmtId="218" formatCode="h:mm;@"/>
    <numFmt numFmtId="219" formatCode="&quot;(@&quot;0&quot;)&quot;"/>
    <numFmt numFmtId="220" formatCode="[$-411]ggge&quot;年&quot;m&quot;月&quot;d&quot;日&quot;;@"/>
    <numFmt numFmtId="221" formatCode="#,##0.000_ "/>
    <numFmt numFmtId="222" formatCode="&quot;( &quot;0&quot;ℓ)&quot;"/>
    <numFmt numFmtId="223" formatCode="&quot;(RT Full-Low : &quot;0&quot;%)&quot;;[Red]&quot;(RT Full-Low : &quot;\-0&quot;%)&quot;"/>
    <numFmt numFmtId="224" formatCode="#,##0.000"/>
    <numFmt numFmtId="225" formatCode="yyyy/m/d;@"/>
    <numFmt numFmtId="226" formatCode="mm/dd"/>
    <numFmt numFmtId="227" formatCode="yyyy"/>
    <numFmt numFmtId="228" formatCode="[$-411]ggge&quot;年&quot;m&quot;月&quot;d&quot;日（&quot;aaa&quot;）&quot;"/>
    <numFmt numFmtId="229" formatCode="0.0&quot;℃&quot;"/>
    <numFmt numFmtId="230" formatCode="0&quot;℃&quot;"/>
    <numFmt numFmtId="231" formatCode="[$-411]ggge&quot;年&quot;m&quot;月ｄ&quot;"/>
    <numFmt numFmtId="232" formatCode="#,##0_ ;[Red]\-#,##0\ "/>
    <numFmt numFmtId="233" formatCode="mm/dd/yy;@"/>
    <numFmt numFmtId="234" formatCode="yy/mm/dd"/>
  </numFmts>
  <fonts count="56">
    <font>
      <sz val="11"/>
      <name val="ＭＳ Ｐゴシック"/>
      <family val="3"/>
    </font>
    <font>
      <sz val="6"/>
      <name val="ＭＳ Ｐゴシック"/>
      <family val="3"/>
    </font>
    <font>
      <sz val="10"/>
      <name val="ＭＳ 明朝"/>
      <family val="1"/>
    </font>
    <font>
      <sz val="9"/>
      <name val="ＭＳ 明朝"/>
      <family val="1"/>
    </font>
    <font>
      <sz val="8.5"/>
      <name val="ＭＳ 明朝"/>
      <family val="1"/>
    </font>
    <font>
      <sz val="8"/>
      <name val="ＭＳ 明朝"/>
      <family val="1"/>
    </font>
    <font>
      <sz val="11"/>
      <name val="ＭＳ 明朝"/>
      <family val="1"/>
    </font>
    <font>
      <sz val="9"/>
      <color indexed="23"/>
      <name val="ＭＳ 明朝"/>
      <family val="1"/>
    </font>
    <font>
      <sz val="10"/>
      <color indexed="23"/>
      <name val="ＭＳ 明朝"/>
      <family val="1"/>
    </font>
    <font>
      <sz val="10"/>
      <color indexed="17"/>
      <name val="ＭＳ 明朝"/>
      <family val="1"/>
    </font>
    <font>
      <u val="single"/>
      <sz val="11"/>
      <color indexed="12"/>
      <name val="ＭＳ Ｐゴシック"/>
      <family val="3"/>
    </font>
    <font>
      <u val="single"/>
      <sz val="11"/>
      <color indexed="36"/>
      <name val="ＭＳ Ｐゴシック"/>
      <family val="3"/>
    </font>
    <font>
      <sz val="7"/>
      <name val="ＭＳ 明朝"/>
      <family val="1"/>
    </font>
    <font>
      <sz val="12"/>
      <name val="ＭＳ 明朝"/>
      <family val="1"/>
    </font>
    <font>
      <sz val="10"/>
      <color indexed="10"/>
      <name val="ＭＳ 明朝"/>
      <family val="1"/>
    </font>
    <font>
      <sz val="10"/>
      <color indexed="17"/>
      <name val="ＭＳ ゴシック"/>
      <family val="3"/>
    </font>
    <font>
      <sz val="9"/>
      <color indexed="17"/>
      <name val="ＭＳ 明朝"/>
      <family val="1"/>
    </font>
    <font>
      <sz val="10"/>
      <color indexed="12"/>
      <name val="ＭＳ 明朝"/>
      <family val="1"/>
    </font>
    <font>
      <sz val="9"/>
      <color indexed="12"/>
      <name val="ＭＳ 明朝"/>
      <family val="1"/>
    </font>
    <font>
      <sz val="8"/>
      <name val="ＭＳ ゴシック"/>
      <family val="3"/>
    </font>
    <font>
      <b/>
      <sz val="12"/>
      <color indexed="10"/>
      <name val="ＭＳ 明朝"/>
      <family val="1"/>
    </font>
    <font>
      <sz val="8"/>
      <color indexed="12"/>
      <name val="ＭＳ 明朝"/>
      <family val="1"/>
    </font>
    <font>
      <sz val="9"/>
      <name val="ＭＳ ゴシック"/>
      <family val="3"/>
    </font>
    <font>
      <sz val="8"/>
      <color indexed="10"/>
      <name val="ＭＳ 明朝"/>
      <family val="1"/>
    </font>
    <font>
      <sz val="8"/>
      <color indexed="2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14"/>
      <name val="ＭＳ Ｐゴシック"/>
      <family val="3"/>
    </font>
    <font>
      <sz val="12"/>
      <color indexed="8"/>
      <name val="ＭＳ Ｐゴシック"/>
      <family val="3"/>
    </font>
    <font>
      <sz val="10"/>
      <color indexed="8"/>
      <name val="ＭＳ Ｐ明朝"/>
      <family val="1"/>
    </font>
    <font>
      <sz val="9.5"/>
      <color indexed="8"/>
      <name val="ＭＳ Ｐゴシック"/>
      <family val="3"/>
    </font>
    <font>
      <sz val="14.25"/>
      <color indexed="8"/>
      <name val="ＭＳ Ｐゴシック"/>
      <family val="3"/>
    </font>
    <font>
      <sz val="8"/>
      <color indexed="8"/>
      <name val="ＭＳ Ｐゴシック"/>
      <family val="3"/>
    </font>
    <font>
      <sz val="9"/>
      <color indexed="8"/>
      <name val="ＭＳ Ｐ明朝"/>
      <family val="1"/>
    </font>
    <font>
      <sz val="14"/>
      <color indexed="8"/>
      <name val="ＭＳ Ｐゴシック"/>
      <family val="3"/>
    </font>
    <font>
      <sz val="10"/>
      <name val="ＭＳ Ｐ明朝"/>
      <family val="1"/>
    </font>
    <font>
      <sz val="10"/>
      <color indexed="12"/>
      <name val="ＭＳ Ｐゴシック"/>
      <family val="3"/>
    </font>
    <font>
      <sz val="10"/>
      <name val="ＭＳ ゴシック"/>
      <family val="3"/>
    </font>
    <font>
      <sz val="10"/>
      <color indexed="21"/>
      <name val="ＭＳ 明朝"/>
      <family val="1"/>
    </font>
    <font>
      <b/>
      <sz val="10"/>
      <color indexed="10"/>
      <name val="ＭＳ 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gray125">
        <fgColor indexed="51"/>
      </patternFill>
    </fill>
    <fill>
      <patternFill patternType="darkGrid">
        <fgColor indexed="41"/>
      </patternFill>
    </fill>
    <fill>
      <patternFill patternType="gray125">
        <fgColor indexed="15"/>
      </patternFill>
    </fill>
  </fills>
  <borders count="8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hair"/>
      <bottom style="hair"/>
    </border>
    <border>
      <left style="hair"/>
      <right style="hair"/>
      <top style="hair"/>
      <bottom style="hair"/>
    </border>
    <border>
      <left>
        <color indexed="63"/>
      </left>
      <right style="thin"/>
      <top style="thin"/>
      <bottom style="thin"/>
    </border>
    <border>
      <left>
        <color indexed="63"/>
      </left>
      <right style="thin"/>
      <top>
        <color indexed="63"/>
      </top>
      <bottom>
        <color indexed="63"/>
      </bottom>
    </border>
    <border>
      <left style="thin"/>
      <right>
        <color indexed="63"/>
      </right>
      <top style="hair"/>
      <bottom style="hair"/>
    </border>
    <border>
      <left>
        <color indexed="63"/>
      </left>
      <right>
        <color indexed="63"/>
      </right>
      <top style="thin"/>
      <bottom style="thin"/>
    </border>
    <border>
      <left style="thin"/>
      <right>
        <color indexed="63"/>
      </right>
      <top style="thin"/>
      <bottom style="thin"/>
    </border>
    <border>
      <left>
        <color indexed="63"/>
      </left>
      <right style="hair"/>
      <top style="thin"/>
      <bottom style="thin"/>
    </border>
    <border>
      <left style="hair"/>
      <right>
        <color indexed="63"/>
      </right>
      <top style="thin"/>
      <bottom style="thin"/>
    </border>
    <border>
      <left style="thin"/>
      <right style="hair"/>
      <top style="thin"/>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color indexed="63"/>
      </left>
      <right style="hair"/>
      <top style="hair"/>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hair"/>
      <top style="hair"/>
      <bottom style="thin"/>
    </border>
    <border>
      <left>
        <color indexed="63"/>
      </left>
      <right style="thin"/>
      <top style="hair"/>
      <bottom style="hair"/>
    </border>
    <border>
      <left style="thin"/>
      <right>
        <color indexed="63"/>
      </right>
      <top>
        <color indexed="63"/>
      </top>
      <bottom style="hair"/>
    </border>
    <border>
      <left>
        <color indexed="63"/>
      </left>
      <right>
        <color indexed="63"/>
      </right>
      <top style="thin"/>
      <bottom>
        <color indexed="63"/>
      </bottom>
    </border>
    <border>
      <left style="thin"/>
      <right style="hair"/>
      <top style="hair"/>
      <bottom style="thin"/>
    </border>
    <border>
      <left style="hair"/>
      <right style="hair"/>
      <top>
        <color indexed="63"/>
      </top>
      <bottom style="thin"/>
    </border>
    <border>
      <left style="hair"/>
      <right style="thin"/>
      <top>
        <color indexed="63"/>
      </top>
      <bottom style="thin"/>
    </border>
    <border>
      <left style="thin"/>
      <right style="thin"/>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hair"/>
      <bottom style="hair"/>
    </border>
    <border>
      <left>
        <color indexed="63"/>
      </left>
      <right>
        <color indexed="63"/>
      </right>
      <top>
        <color indexed="63"/>
      </top>
      <bottom style="hair"/>
    </border>
    <border>
      <left style="thin"/>
      <right style="thin"/>
      <top>
        <color indexed="63"/>
      </top>
      <bottom style="thin"/>
    </border>
    <border>
      <left style="thin"/>
      <right style="thin"/>
      <top style="thin"/>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style="hair"/>
    </border>
    <border>
      <left style="hair"/>
      <right style="thin"/>
      <top style="hair"/>
      <bottom style="hair"/>
    </border>
    <border>
      <left style="hair"/>
      <right style="thin"/>
      <top style="hair"/>
      <bottom>
        <color indexed="63"/>
      </bottom>
    </border>
    <border>
      <left style="thin"/>
      <right>
        <color indexed="63"/>
      </right>
      <top style="hair"/>
      <bottom>
        <color indexed="63"/>
      </bottom>
    </border>
    <border>
      <left style="hair"/>
      <right style="hair"/>
      <top style="hair"/>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style="hair"/>
    </border>
    <border>
      <left style="hair"/>
      <right style="hair"/>
      <top style="thin"/>
      <bottom style="hair"/>
    </border>
    <border>
      <left style="hair"/>
      <right style="thin"/>
      <top>
        <color indexed="63"/>
      </top>
      <bottom style="hair"/>
    </border>
    <border>
      <left style="hair"/>
      <right style="thin"/>
      <top style="thin"/>
      <bottom style="hair"/>
    </border>
    <border>
      <left style="hair"/>
      <right style="thin"/>
      <top style="hair"/>
      <bottom style="thin"/>
    </border>
    <border>
      <left style="hair"/>
      <right>
        <color indexed="63"/>
      </right>
      <top style="hair"/>
      <bottom style="thin"/>
    </border>
    <border>
      <left style="hair"/>
      <right>
        <color indexed="63"/>
      </right>
      <top>
        <color indexed="63"/>
      </top>
      <bottom style="hair"/>
    </border>
    <border>
      <left style="thin"/>
      <right style="thin"/>
      <top style="thin"/>
      <bottom style="thin"/>
    </border>
    <border>
      <left style="thin"/>
      <right style="thin"/>
      <top>
        <color indexed="63"/>
      </top>
      <bottom style="hair"/>
    </border>
    <border>
      <left style="thin"/>
      <right style="thin"/>
      <top style="thin"/>
      <bottom style="hair"/>
    </border>
    <border>
      <left style="thin"/>
      <right style="thin"/>
      <top style="hair"/>
      <bottom style="thin"/>
    </border>
    <border>
      <left style="thin"/>
      <right style="thin"/>
      <top style="hair"/>
      <bottom style="hair"/>
    </border>
    <border>
      <left>
        <color indexed="63"/>
      </left>
      <right style="thin"/>
      <top>
        <color indexed="63"/>
      </top>
      <bottom style="hair"/>
    </border>
    <border>
      <left style="thin"/>
      <right style="hair"/>
      <top>
        <color indexed="63"/>
      </top>
      <bottom style="thin"/>
    </border>
    <border>
      <left style="hair"/>
      <right style="hair"/>
      <top>
        <color indexed="63"/>
      </top>
      <bottom style="hair"/>
    </border>
    <border>
      <left style="hair"/>
      <right style="hair"/>
      <top style="thin"/>
      <bottom>
        <color indexed="63"/>
      </bottom>
    </border>
    <border>
      <left style="thin"/>
      <right style="hair"/>
      <top style="hair"/>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style="hair"/>
      <bottom>
        <color indexed="63"/>
      </bottom>
    </border>
    <border>
      <left style="thin"/>
      <right style="hair"/>
      <top style="thin"/>
      <bottom>
        <color indexed="63"/>
      </bottom>
    </border>
    <border>
      <left style="hair"/>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hair"/>
      <top style="double"/>
      <bottom style="thin"/>
    </border>
    <border>
      <left style="hair"/>
      <right style="thin"/>
      <top style="double"/>
      <bottom style="thin"/>
    </border>
    <border>
      <left style="thin"/>
      <right style="hair"/>
      <top style="thin"/>
      <bottom style="hair"/>
    </border>
    <border>
      <left style="hair"/>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11" fillId="0" borderId="0" applyNumberFormat="0" applyFill="0" applyBorder="0" applyAlignment="0" applyProtection="0"/>
    <xf numFmtId="0" fontId="41" fillId="4" borderId="0" applyNumberFormat="0" applyBorder="0" applyAlignment="0" applyProtection="0"/>
  </cellStyleXfs>
  <cellXfs count="513">
    <xf numFmtId="0" fontId="0" fillId="0" borderId="0" xfId="0" applyAlignment="1">
      <alignment/>
    </xf>
    <xf numFmtId="178" fontId="2" fillId="0" borderId="10" xfId="0" applyNumberFormat="1" applyFont="1" applyBorder="1" applyAlignment="1" applyProtection="1">
      <alignment vertical="center"/>
      <protection locked="0"/>
    </xf>
    <xf numFmtId="178" fontId="2" fillId="0" borderId="11" xfId="0" applyNumberFormat="1" applyFont="1" applyBorder="1" applyAlignment="1" applyProtection="1">
      <alignment vertical="center"/>
      <protection locked="0"/>
    </xf>
    <xf numFmtId="20" fontId="3" fillId="0" borderId="12" xfId="0" applyNumberFormat="1"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2" fillId="0" borderId="13" xfId="0" applyFont="1" applyBorder="1" applyAlignment="1" applyProtection="1">
      <alignment vertical="center"/>
      <protection locked="0"/>
    </xf>
    <xf numFmtId="186" fontId="2" fillId="0" borderId="14" xfId="0" applyNumberFormat="1" applyFont="1" applyBorder="1" applyAlignment="1" applyProtection="1">
      <alignment horizontal="centerContinuous" vertical="center"/>
      <protection locked="0"/>
    </xf>
    <xf numFmtId="0" fontId="2" fillId="0" borderId="15"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protection/>
    </xf>
    <xf numFmtId="0" fontId="2" fillId="0" borderId="16" xfId="0" applyFont="1" applyBorder="1" applyAlignment="1" applyProtection="1">
      <alignment horizontal="centerContinuous" vertical="center"/>
      <protection/>
    </xf>
    <xf numFmtId="0" fontId="2" fillId="0" borderId="15" xfId="0" applyFont="1" applyBorder="1" applyAlignment="1" applyProtection="1">
      <alignment horizontal="centerContinuous" vertical="center"/>
      <protection/>
    </xf>
    <xf numFmtId="0" fontId="2" fillId="0" borderId="17" xfId="0" applyFont="1" applyBorder="1" applyAlignment="1" applyProtection="1">
      <alignment horizontal="centerContinuous" vertical="center"/>
      <protection/>
    </xf>
    <xf numFmtId="0" fontId="2" fillId="0" borderId="18" xfId="0" applyFont="1" applyBorder="1" applyAlignment="1" applyProtection="1">
      <alignment vertical="center"/>
      <protection/>
    </xf>
    <xf numFmtId="0" fontId="2" fillId="0" borderId="19" xfId="0" applyFont="1" applyBorder="1" applyAlignment="1" applyProtection="1">
      <alignment horizontal="center" vertical="center"/>
      <protection/>
    </xf>
    <xf numFmtId="0" fontId="2" fillId="0" borderId="20" xfId="0" applyFont="1" applyBorder="1" applyAlignment="1" applyProtection="1">
      <alignment horizontal="centerContinuous" vertical="center"/>
      <protection/>
    </xf>
    <xf numFmtId="0" fontId="2" fillId="0" borderId="21" xfId="0" applyFont="1" applyBorder="1" applyAlignment="1" applyProtection="1">
      <alignment horizontal="centerContinuous" vertical="center"/>
      <protection/>
    </xf>
    <xf numFmtId="0" fontId="2" fillId="0" borderId="22" xfId="0" applyFont="1" applyBorder="1" applyAlignment="1" applyProtection="1">
      <alignment horizontal="centerContinuous" vertical="center"/>
      <protection/>
    </xf>
    <xf numFmtId="0" fontId="2" fillId="0" borderId="23" xfId="0" applyFont="1" applyBorder="1" applyAlignment="1" applyProtection="1">
      <alignment vertical="center"/>
      <protection/>
    </xf>
    <xf numFmtId="0" fontId="2" fillId="0" borderId="21" xfId="0" applyFont="1" applyBorder="1" applyAlignment="1" applyProtection="1">
      <alignment vertical="center"/>
      <protection/>
    </xf>
    <xf numFmtId="0" fontId="7" fillId="0" borderId="21" xfId="0" applyFont="1" applyBorder="1" applyAlignment="1" applyProtection="1">
      <alignment horizontal="center" vertical="center"/>
      <protection/>
    </xf>
    <xf numFmtId="0" fontId="2" fillId="0" borderId="21" xfId="0" applyFont="1" applyBorder="1" applyAlignment="1" applyProtection="1">
      <alignment horizontal="right" vertical="center"/>
      <protection/>
    </xf>
    <xf numFmtId="178" fontId="2" fillId="0" borderId="21" xfId="0" applyNumberFormat="1" applyFont="1" applyBorder="1" applyAlignment="1" applyProtection="1">
      <alignment vertical="center"/>
      <protection/>
    </xf>
    <xf numFmtId="0" fontId="3" fillId="0" borderId="21" xfId="0" applyFont="1" applyBorder="1" applyAlignment="1" applyProtection="1">
      <alignment horizontal="righ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horizontal="centerContinuous" vertical="center"/>
      <protection/>
    </xf>
    <xf numFmtId="0" fontId="2" fillId="0" borderId="26" xfId="0" applyFont="1" applyBorder="1" applyAlignment="1" applyProtection="1">
      <alignment vertical="center"/>
      <protection/>
    </xf>
    <xf numFmtId="0" fontId="2" fillId="0" borderId="27" xfId="0" applyFont="1" applyBorder="1" applyAlignment="1" applyProtection="1">
      <alignment horizontal="centerContinuous" vertical="center"/>
      <protection/>
    </xf>
    <xf numFmtId="0" fontId="2" fillId="0" borderId="28" xfId="0" applyFont="1" applyBorder="1" applyAlignment="1" applyProtection="1">
      <alignment horizontal="centerContinuous" vertical="center"/>
      <protection/>
    </xf>
    <xf numFmtId="0" fontId="2" fillId="0" borderId="27" xfId="0" applyFont="1" applyBorder="1" applyAlignment="1" applyProtection="1">
      <alignment vertical="center"/>
      <protection/>
    </xf>
    <xf numFmtId="0" fontId="2" fillId="0" borderId="29" xfId="0" applyFont="1" applyBorder="1" applyAlignment="1" applyProtection="1">
      <alignment vertical="center"/>
      <protection/>
    </xf>
    <xf numFmtId="0" fontId="2" fillId="0" borderId="30" xfId="0" applyFont="1" applyBorder="1" applyAlignment="1" applyProtection="1">
      <alignment vertical="center"/>
      <protection/>
    </xf>
    <xf numFmtId="0" fontId="2" fillId="0" borderId="31" xfId="0" applyFont="1" applyBorder="1" applyAlignment="1" applyProtection="1">
      <alignment vertical="center"/>
      <protection/>
    </xf>
    <xf numFmtId="0" fontId="2" fillId="0" borderId="24" xfId="0" applyFont="1" applyBorder="1" applyAlignment="1" applyProtection="1">
      <alignment horizontal="centerContinuous" vertical="center"/>
      <protection/>
    </xf>
    <xf numFmtId="0" fontId="2" fillId="0" borderId="13" xfId="0" applyFont="1" applyBorder="1" applyAlignment="1" applyProtection="1">
      <alignment horizontal="centerContinuous" vertical="center"/>
      <protection/>
    </xf>
    <xf numFmtId="0" fontId="2" fillId="0" borderId="32" xfId="0" applyFont="1" applyBorder="1" applyAlignment="1" applyProtection="1">
      <alignment horizontal="centerContinuous" vertical="center"/>
      <protection/>
    </xf>
    <xf numFmtId="57" fontId="2" fillId="0" borderId="33" xfId="0" applyNumberFormat="1" applyFont="1" applyBorder="1" applyAlignment="1" applyProtection="1">
      <alignment horizontal="center" vertical="center"/>
      <protection/>
    </xf>
    <xf numFmtId="57" fontId="2" fillId="0" borderId="34" xfId="0" applyNumberFormat="1" applyFont="1" applyBorder="1" applyAlignment="1" applyProtection="1">
      <alignment horizontal="center" vertical="center"/>
      <protection/>
    </xf>
    <xf numFmtId="0" fontId="3" fillId="0" borderId="35" xfId="0" applyFont="1" applyBorder="1" applyAlignment="1" applyProtection="1">
      <alignment horizontal="centerContinuous" vertical="center"/>
      <protection/>
    </xf>
    <xf numFmtId="0" fontId="3" fillId="0" borderId="36" xfId="0" applyFont="1" applyBorder="1" applyAlignment="1" applyProtection="1">
      <alignment horizontal="centerContinuous" vertical="center"/>
      <protection/>
    </xf>
    <xf numFmtId="0" fontId="2" fillId="0" borderId="0" xfId="0" applyFont="1" applyAlignment="1" applyProtection="1">
      <alignment horizontal="center" vertical="center"/>
      <protection/>
    </xf>
    <xf numFmtId="57" fontId="2" fillId="0" borderId="37" xfId="0" applyNumberFormat="1" applyFont="1" applyBorder="1" applyAlignment="1" applyProtection="1">
      <alignment horizontal="centerContinuous" vertical="center"/>
      <protection/>
    </xf>
    <xf numFmtId="186" fontId="2" fillId="0" borderId="38" xfId="0" applyNumberFormat="1" applyFont="1" applyBorder="1" applyAlignment="1" applyProtection="1">
      <alignment horizontal="centerContinuous" vertical="center"/>
      <protection/>
    </xf>
    <xf numFmtId="0" fontId="2" fillId="0" borderId="39" xfId="0" applyFont="1" applyBorder="1" applyAlignment="1" applyProtection="1">
      <alignment vertical="center"/>
      <protection/>
    </xf>
    <xf numFmtId="0" fontId="2" fillId="0" borderId="40"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0"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44" xfId="0" applyFont="1" applyBorder="1" applyAlignment="1" applyProtection="1">
      <alignment vertical="center"/>
      <protection/>
    </xf>
    <xf numFmtId="0" fontId="2" fillId="0" borderId="45"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46" xfId="0" applyFont="1" applyBorder="1" applyAlignment="1" applyProtection="1">
      <alignment vertical="center"/>
      <protection/>
    </xf>
    <xf numFmtId="0" fontId="2" fillId="0" borderId="32" xfId="0" applyFont="1" applyBorder="1" applyAlignment="1" applyProtection="1">
      <alignment vertical="center"/>
      <protection/>
    </xf>
    <xf numFmtId="0" fontId="2" fillId="0" borderId="47" xfId="0" applyFont="1" applyBorder="1" applyAlignment="1" applyProtection="1">
      <alignment vertical="center"/>
      <protection/>
    </xf>
    <xf numFmtId="0" fontId="2" fillId="0" borderId="48" xfId="0" applyFont="1" applyBorder="1" applyAlignment="1" applyProtection="1">
      <alignment horizontal="center" vertical="center"/>
      <protection/>
    </xf>
    <xf numFmtId="0" fontId="2" fillId="0" borderId="28" xfId="0" applyFont="1" applyBorder="1" applyAlignment="1" applyProtection="1">
      <alignment vertical="center"/>
      <protection/>
    </xf>
    <xf numFmtId="0" fontId="2" fillId="0" borderId="49" xfId="0" applyFont="1" applyBorder="1" applyAlignment="1" applyProtection="1">
      <alignment horizontal="center" vertical="center"/>
      <protection/>
    </xf>
    <xf numFmtId="0" fontId="5" fillId="0" borderId="21" xfId="0" applyFont="1" applyBorder="1" applyAlignment="1" applyProtection="1">
      <alignment vertical="center"/>
      <protection/>
    </xf>
    <xf numFmtId="0" fontId="4"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35" xfId="0" applyFont="1" applyBorder="1" applyAlignment="1" applyProtection="1">
      <alignment vertical="center"/>
      <protection/>
    </xf>
    <xf numFmtId="0" fontId="3" fillId="0" borderId="0" xfId="0" applyFont="1" applyBorder="1" applyAlignment="1" applyProtection="1">
      <alignment vertical="center"/>
      <protection/>
    </xf>
    <xf numFmtId="0" fontId="2" fillId="0" borderId="39"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5" fillId="0" borderId="36" xfId="0" applyFont="1" applyBorder="1" applyAlignment="1" applyProtection="1">
      <alignment horizontal="centerContinuous" vertical="center"/>
      <protection/>
    </xf>
    <xf numFmtId="3" fontId="3" fillId="0" borderId="52" xfId="0" applyNumberFormat="1" applyFont="1" applyBorder="1" applyAlignment="1" applyProtection="1">
      <alignment vertical="center"/>
      <protection/>
    </xf>
    <xf numFmtId="189" fontId="2" fillId="0" borderId="52" xfId="0" applyNumberFormat="1" applyFont="1" applyBorder="1" applyAlignment="1" applyProtection="1">
      <alignment vertical="center"/>
      <protection/>
    </xf>
    <xf numFmtId="0" fontId="5" fillId="0" borderId="33" xfId="0" applyFont="1" applyBorder="1" applyAlignment="1" applyProtection="1">
      <alignment horizontal="centerContinuous" vertical="center"/>
      <protection/>
    </xf>
    <xf numFmtId="0" fontId="5" fillId="0" borderId="42" xfId="0" applyFont="1" applyBorder="1" applyAlignment="1" applyProtection="1">
      <alignment horizontal="centerContinuous" vertical="center"/>
      <protection/>
    </xf>
    <xf numFmtId="0" fontId="3" fillId="0" borderId="20" xfId="0" applyFont="1" applyBorder="1" applyAlignment="1" applyProtection="1">
      <alignment horizontal="centerContinuous" vertical="center"/>
      <protection/>
    </xf>
    <xf numFmtId="178" fontId="2" fillId="0" borderId="53" xfId="0" applyNumberFormat="1" applyFont="1" applyBorder="1" applyAlignment="1" applyProtection="1">
      <alignment vertical="center"/>
      <protection locked="0"/>
    </xf>
    <xf numFmtId="0" fontId="2" fillId="0" borderId="39" xfId="0" applyFont="1" applyBorder="1" applyAlignment="1" applyProtection="1">
      <alignment horizontal="centerContinuous" vertical="center"/>
      <protection/>
    </xf>
    <xf numFmtId="0" fontId="2" fillId="0" borderId="0" xfId="0" applyFont="1" applyAlignment="1" applyProtection="1">
      <alignment horizontal="centerContinuous" vertical="center"/>
      <protection/>
    </xf>
    <xf numFmtId="0" fontId="3" fillId="0" borderId="52" xfId="0" applyFont="1" applyBorder="1" applyAlignment="1" applyProtection="1">
      <alignment horizontal="centerContinuous" vertical="center"/>
      <protection/>
    </xf>
    <xf numFmtId="0" fontId="4" fillId="0" borderId="52" xfId="0" applyFont="1" applyBorder="1" applyAlignment="1" applyProtection="1">
      <alignment horizontal="centerContinuous" vertical="center"/>
      <protection/>
    </xf>
    <xf numFmtId="0" fontId="3" fillId="0" borderId="54" xfId="0" applyFont="1" applyBorder="1" applyAlignment="1" applyProtection="1">
      <alignment horizontal="centerContinuous" vertical="center"/>
      <protection/>
    </xf>
    <xf numFmtId="0" fontId="3" fillId="0" borderId="55" xfId="0" applyFont="1" applyBorder="1" applyAlignment="1" applyProtection="1">
      <alignment horizontal="centerContinuous" vertical="center"/>
      <protection/>
    </xf>
    <xf numFmtId="0" fontId="3" fillId="0" borderId="14" xfId="0" applyFont="1" applyBorder="1" applyAlignment="1" applyProtection="1">
      <alignment horizontal="centerContinuous" vertical="center"/>
      <protection/>
    </xf>
    <xf numFmtId="0" fontId="3" fillId="0" borderId="46" xfId="0" applyFont="1" applyBorder="1" applyAlignment="1" applyProtection="1">
      <alignment horizontal="centerContinuous" vertical="center"/>
      <protection/>
    </xf>
    <xf numFmtId="0" fontId="3" fillId="0" borderId="32" xfId="0" applyFont="1" applyBorder="1" applyAlignment="1" applyProtection="1">
      <alignment horizontal="centerContinuous" vertical="center"/>
      <protection/>
    </xf>
    <xf numFmtId="0" fontId="3" fillId="0" borderId="45" xfId="0" applyFont="1" applyBorder="1" applyAlignment="1" applyProtection="1">
      <alignment horizontal="centerContinuous" vertical="center"/>
      <protection/>
    </xf>
    <xf numFmtId="0" fontId="3" fillId="0" borderId="56" xfId="0" applyFont="1" applyBorder="1" applyAlignment="1" applyProtection="1">
      <alignment horizontal="center" vertical="center"/>
      <protection/>
    </xf>
    <xf numFmtId="0" fontId="3" fillId="0" borderId="54" xfId="0" applyFont="1" applyBorder="1" applyAlignment="1" applyProtection="1">
      <alignment horizontal="center" vertical="center"/>
      <protection/>
    </xf>
    <xf numFmtId="0" fontId="12" fillId="0" borderId="52" xfId="0" applyFont="1" applyBorder="1" applyAlignment="1" applyProtection="1">
      <alignment vertical="center"/>
      <protection/>
    </xf>
    <xf numFmtId="176" fontId="2" fillId="0" borderId="11" xfId="0" applyNumberFormat="1" applyFont="1" applyBorder="1" applyAlignment="1" applyProtection="1">
      <alignment vertical="center"/>
      <protection locked="0"/>
    </xf>
    <xf numFmtId="3" fontId="3" fillId="24" borderId="52" xfId="0" applyNumberFormat="1" applyFont="1" applyFill="1" applyBorder="1" applyAlignment="1" applyProtection="1">
      <alignment vertical="center"/>
      <protection/>
    </xf>
    <xf numFmtId="189" fontId="2" fillId="0" borderId="53" xfId="0" applyNumberFormat="1" applyFont="1" applyBorder="1" applyAlignment="1" applyProtection="1">
      <alignment vertical="center"/>
      <protection locked="0"/>
    </xf>
    <xf numFmtId="0" fontId="2" fillId="0" borderId="25" xfId="0" applyFont="1" applyBorder="1" applyAlignment="1" applyProtection="1">
      <alignment vertical="center"/>
      <protection/>
    </xf>
    <xf numFmtId="0" fontId="4" fillId="0" borderId="41" xfId="0" applyFont="1" applyBorder="1" applyAlignment="1" applyProtection="1">
      <alignment horizontal="center" vertical="center"/>
      <protection/>
    </xf>
    <xf numFmtId="4" fontId="2" fillId="0" borderId="53" xfId="0" applyNumberFormat="1" applyFont="1" applyBorder="1" applyAlignment="1" applyProtection="1">
      <alignment vertical="center"/>
      <protection locked="0"/>
    </xf>
    <xf numFmtId="56" fontId="3" fillId="0" borderId="19" xfId="0" applyNumberFormat="1" applyFont="1" applyBorder="1" applyAlignment="1" applyProtection="1">
      <alignment horizontal="center" vertical="center" shrinkToFit="1"/>
      <protection/>
    </xf>
    <xf numFmtId="56" fontId="6" fillId="0" borderId="18" xfId="0" applyNumberFormat="1" applyFont="1" applyBorder="1" applyAlignment="1" applyProtection="1">
      <alignment horizontal="centerContinuous" vertical="center"/>
      <protection locked="0"/>
    </xf>
    <xf numFmtId="56" fontId="2" fillId="0" borderId="15" xfId="0" applyNumberFormat="1" applyFont="1" applyBorder="1" applyAlignment="1" applyProtection="1">
      <alignment horizontal="centerContinuous" vertical="center"/>
      <protection/>
    </xf>
    <xf numFmtId="194" fontId="2" fillId="0" borderId="12" xfId="0" applyNumberFormat="1" applyFont="1" applyBorder="1" applyAlignment="1" applyProtection="1">
      <alignment horizontal="center" vertical="center"/>
      <protection/>
    </xf>
    <xf numFmtId="56" fontId="2" fillId="0" borderId="19" xfId="0" applyNumberFormat="1" applyFont="1" applyBorder="1" applyAlignment="1" applyProtection="1">
      <alignment horizontal="center" vertical="center"/>
      <protection/>
    </xf>
    <xf numFmtId="20" fontId="3" fillId="0" borderId="18" xfId="0" applyNumberFormat="1" applyFont="1" applyBorder="1" applyAlignment="1" applyProtection="1">
      <alignment vertical="center" shrinkToFit="1"/>
      <protection locked="0"/>
    </xf>
    <xf numFmtId="184" fontId="3" fillId="0" borderId="15" xfId="0" applyNumberFormat="1" applyFont="1" applyBorder="1" applyAlignment="1" applyProtection="1">
      <alignment horizontal="center" vertical="center"/>
      <protection/>
    </xf>
    <xf numFmtId="20" fontId="3" fillId="0" borderId="12" xfId="0" applyNumberFormat="1" applyFont="1" applyBorder="1" applyAlignment="1" applyProtection="1">
      <alignment horizontal="left" vertical="center" shrinkToFit="1"/>
      <protection locked="0"/>
    </xf>
    <xf numFmtId="0" fontId="2" fillId="0" borderId="18" xfId="0" applyFont="1" applyBorder="1" applyAlignment="1" applyProtection="1">
      <alignment horizontal="centerContinuous" vertical="center"/>
      <protection locked="0"/>
    </xf>
    <xf numFmtId="0" fontId="6" fillId="0" borderId="15" xfId="0" applyFont="1" applyBorder="1" applyAlignment="1" applyProtection="1">
      <alignment vertical="center"/>
      <protection locked="0"/>
    </xf>
    <xf numFmtId="0" fontId="2" fillId="0" borderId="12" xfId="0" applyFont="1" applyBorder="1" applyAlignment="1" applyProtection="1">
      <alignment horizontal="center" vertical="center"/>
      <protection/>
    </xf>
    <xf numFmtId="0" fontId="6" fillId="0" borderId="39" xfId="0" applyFont="1" applyBorder="1" applyAlignment="1" applyProtection="1">
      <alignment vertical="center"/>
      <protection/>
    </xf>
    <xf numFmtId="0" fontId="3" fillId="0" borderId="30" xfId="0" applyNumberFormat="1" applyFont="1" applyBorder="1" applyAlignment="1" applyProtection="1">
      <alignment vertical="center"/>
      <protection/>
    </xf>
    <xf numFmtId="0" fontId="6" fillId="0" borderId="39" xfId="0" applyNumberFormat="1" applyFont="1" applyBorder="1" applyAlignment="1" applyProtection="1">
      <alignment vertical="center"/>
      <protection/>
    </xf>
    <xf numFmtId="0" fontId="5" fillId="0" borderId="16" xfId="0" applyFont="1" applyBorder="1" applyAlignment="1" applyProtection="1">
      <alignment horizontal="centerContinuous" vertical="center"/>
      <protection/>
    </xf>
    <xf numFmtId="0" fontId="2" fillId="0" borderId="33" xfId="0" applyFont="1" applyBorder="1" applyAlignment="1" applyProtection="1">
      <alignment vertical="center"/>
      <protection/>
    </xf>
    <xf numFmtId="195" fontId="2" fillId="0" borderId="35" xfId="0" applyNumberFormat="1" applyFont="1" applyBorder="1" applyAlignment="1" applyProtection="1">
      <alignment vertical="center"/>
      <protection/>
    </xf>
    <xf numFmtId="0" fontId="5" fillId="0" borderId="35" xfId="0" applyFont="1" applyBorder="1" applyAlignment="1" applyProtection="1">
      <alignment vertical="center"/>
      <protection/>
    </xf>
    <xf numFmtId="0" fontId="13" fillId="0" borderId="57" xfId="0" applyFont="1" applyBorder="1" applyAlignment="1" applyProtection="1">
      <alignment vertical="center"/>
      <protection/>
    </xf>
    <xf numFmtId="0" fontId="13" fillId="0" borderId="39" xfId="0" applyFont="1" applyBorder="1" applyAlignment="1" applyProtection="1">
      <alignment vertical="center"/>
      <protection/>
    </xf>
    <xf numFmtId="0" fontId="13" fillId="0" borderId="31" xfId="0" applyFont="1" applyBorder="1" applyAlignment="1" applyProtection="1">
      <alignment vertical="center"/>
      <protection/>
    </xf>
    <xf numFmtId="0" fontId="13" fillId="0" borderId="58" xfId="0" applyFont="1" applyBorder="1" applyAlignment="1" applyProtection="1">
      <alignment vertical="center"/>
      <protection/>
    </xf>
    <xf numFmtId="0" fontId="13" fillId="0" borderId="35" xfId="0" applyFont="1" applyBorder="1" applyAlignment="1" applyProtection="1">
      <alignment vertical="center"/>
      <protection/>
    </xf>
    <xf numFmtId="0" fontId="13" fillId="0" borderId="34" xfId="0" applyFont="1" applyBorder="1" applyAlignment="1" applyProtection="1">
      <alignment vertical="center"/>
      <protection/>
    </xf>
    <xf numFmtId="0" fontId="2" fillId="0" borderId="0" xfId="0" applyFont="1" applyBorder="1" applyAlignment="1">
      <alignment vertical="center"/>
    </xf>
    <xf numFmtId="0" fontId="2" fillId="0" borderId="0" xfId="0" applyFont="1" applyAlignment="1">
      <alignment vertical="center"/>
    </xf>
    <xf numFmtId="0" fontId="2" fillId="0" borderId="30" xfId="0" applyFont="1" applyBorder="1" applyAlignment="1">
      <alignment horizontal="centerContinuous" vertical="center"/>
    </xf>
    <xf numFmtId="0" fontId="2" fillId="0" borderId="59" xfId="0" applyFont="1" applyBorder="1" applyAlignment="1">
      <alignment horizontal="centerContinuous" vertical="center"/>
    </xf>
    <xf numFmtId="0" fontId="15" fillId="24" borderId="30" xfId="0" applyFont="1" applyFill="1" applyBorder="1" applyAlignment="1">
      <alignment horizontal="centerContinuous" vertical="center"/>
    </xf>
    <xf numFmtId="0" fontId="15" fillId="24" borderId="31" xfId="0" applyFont="1" applyFill="1" applyBorder="1" applyAlignment="1">
      <alignment horizontal="centerContinuous" vertical="center"/>
    </xf>
    <xf numFmtId="56" fontId="5" fillId="0" borderId="19" xfId="0" applyNumberFormat="1" applyFont="1" applyBorder="1" applyAlignment="1">
      <alignment horizontal="center" vertical="center"/>
    </xf>
    <xf numFmtId="56" fontId="2" fillId="0" borderId="18" xfId="0" applyNumberFormat="1" applyFont="1" applyBorder="1" applyAlignment="1" applyProtection="1">
      <alignment horizontal="centerContinuous" vertical="center"/>
      <protection locked="0"/>
    </xf>
    <xf numFmtId="56" fontId="2" fillId="0" borderId="15" xfId="0" applyNumberFormat="1" applyFont="1" applyBorder="1" applyAlignment="1" applyProtection="1">
      <alignment horizontal="centerContinuous" vertical="center"/>
      <protection locked="0"/>
    </xf>
    <xf numFmtId="0" fontId="2" fillId="0" borderId="19" xfId="0" applyFont="1" applyBorder="1" applyAlignment="1">
      <alignment horizontal="center" vertical="center"/>
    </xf>
    <xf numFmtId="0" fontId="2" fillId="0" borderId="18"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33" xfId="0" applyFont="1" applyBorder="1" applyAlignment="1">
      <alignment horizontal="centerContinuous" vertical="center"/>
    </xf>
    <xf numFmtId="0" fontId="2" fillId="0" borderId="60" xfId="0" applyFont="1" applyBorder="1" applyAlignment="1">
      <alignment horizontal="centerContinuous" vertical="center"/>
    </xf>
    <xf numFmtId="56" fontId="2" fillId="0" borderId="19" xfId="0" applyNumberFormat="1" applyFont="1" applyBorder="1" applyAlignment="1">
      <alignment horizontal="center" vertical="center"/>
    </xf>
    <xf numFmtId="20" fontId="3" fillId="0" borderId="18" xfId="0" applyNumberFormat="1" applyFont="1" applyBorder="1" applyAlignment="1" applyProtection="1">
      <alignment vertical="center"/>
      <protection locked="0"/>
    </xf>
    <xf numFmtId="184" fontId="5" fillId="0" borderId="15" xfId="0" applyNumberFormat="1" applyFont="1" applyBorder="1" applyAlignment="1">
      <alignment horizontal="center" vertical="center"/>
    </xf>
    <xf numFmtId="0" fontId="2" fillId="0" borderId="58" xfId="0" applyFont="1" applyBorder="1" applyAlignment="1" applyProtection="1">
      <alignment vertical="center"/>
      <protection locked="0"/>
    </xf>
    <xf numFmtId="0" fontId="2" fillId="0" borderId="34" xfId="0" applyFont="1" applyBorder="1" applyAlignment="1">
      <alignment vertical="center"/>
    </xf>
    <xf numFmtId="0" fontId="2" fillId="0" borderId="35" xfId="0" applyFont="1" applyBorder="1" applyAlignment="1">
      <alignment vertical="center"/>
    </xf>
    <xf numFmtId="4" fontId="2" fillId="0" borderId="10" xfId="0" applyNumberFormat="1" applyFont="1" applyBorder="1" applyAlignment="1" applyProtection="1">
      <alignment vertical="center"/>
      <protection locked="0"/>
    </xf>
    <xf numFmtId="4" fontId="2" fillId="0" borderId="11" xfId="0" applyNumberFormat="1" applyFont="1" applyBorder="1" applyAlignment="1" applyProtection="1">
      <alignment vertical="center"/>
      <protection locked="0"/>
    </xf>
    <xf numFmtId="189" fontId="2" fillId="0" borderId="11" xfId="0" applyNumberFormat="1" applyFont="1" applyBorder="1" applyAlignment="1" applyProtection="1">
      <alignment vertical="center"/>
      <protection locked="0"/>
    </xf>
    <xf numFmtId="3" fontId="2" fillId="0" borderId="10" xfId="0" applyNumberFormat="1" applyFont="1" applyBorder="1" applyAlignment="1" applyProtection="1">
      <alignment vertical="center"/>
      <protection locked="0"/>
    </xf>
    <xf numFmtId="3" fontId="2" fillId="0" borderId="11" xfId="0" applyNumberFormat="1" applyFont="1" applyBorder="1" applyAlignment="1" applyProtection="1">
      <alignment vertical="center"/>
      <protection locked="0"/>
    </xf>
    <xf numFmtId="4" fontId="9" fillId="0" borderId="40" xfId="0" applyNumberFormat="1" applyFont="1" applyBorder="1" applyAlignment="1" applyProtection="1">
      <alignment vertical="center"/>
      <protection locked="0"/>
    </xf>
    <xf numFmtId="4" fontId="9" fillId="0" borderId="36" xfId="0" applyNumberFormat="1" applyFont="1" applyBorder="1" applyAlignment="1" applyProtection="1">
      <alignment vertical="center"/>
      <protection locked="0"/>
    </xf>
    <xf numFmtId="0" fontId="2" fillId="0" borderId="39" xfId="0" applyFont="1" applyBorder="1" applyAlignment="1">
      <alignment vertical="center"/>
    </xf>
    <xf numFmtId="0" fontId="2" fillId="0" borderId="39" xfId="0" applyFont="1" applyBorder="1" applyAlignment="1">
      <alignment vertical="top"/>
    </xf>
    <xf numFmtId="0" fontId="2" fillId="0" borderId="39" xfId="0" applyFont="1" applyBorder="1" applyAlignment="1">
      <alignment horizontal="center" vertical="top"/>
    </xf>
    <xf numFmtId="0" fontId="2" fillId="0" borderId="20" xfId="0" applyFont="1" applyBorder="1" applyAlignment="1">
      <alignment horizontal="centerContinuous" vertical="center"/>
    </xf>
    <xf numFmtId="0" fontId="2" fillId="0" borderId="24" xfId="0" applyFont="1" applyBorder="1" applyAlignment="1">
      <alignment horizontal="centerContinuous" vertical="center"/>
    </xf>
    <xf numFmtId="0" fontId="2" fillId="0" borderId="30" xfId="0" applyFont="1" applyBorder="1" applyAlignment="1" applyProtection="1">
      <alignment horizontal="centerContinuous" vertical="center"/>
      <protection/>
    </xf>
    <xf numFmtId="189" fontId="2" fillId="0" borderId="38" xfId="0" applyNumberFormat="1" applyFont="1" applyBorder="1" applyAlignment="1" applyProtection="1">
      <alignment vertical="center"/>
      <protection locked="0"/>
    </xf>
    <xf numFmtId="189" fontId="2" fillId="0" borderId="61" xfId="0" applyNumberFormat="1" applyFont="1" applyBorder="1" applyAlignment="1" applyProtection="1">
      <alignment vertical="center"/>
      <protection locked="0"/>
    </xf>
    <xf numFmtId="3" fontId="3" fillId="24" borderId="61" xfId="0" applyNumberFormat="1" applyFont="1" applyFill="1" applyBorder="1" applyAlignment="1">
      <alignment horizontal="center" vertical="center"/>
    </xf>
    <xf numFmtId="178" fontId="3" fillId="24" borderId="62" xfId="0" applyNumberFormat="1" applyFont="1" applyFill="1" applyBorder="1" applyAlignment="1">
      <alignment vertical="center"/>
    </xf>
    <xf numFmtId="200" fontId="9" fillId="0" borderId="36" xfId="0" applyNumberFormat="1" applyFont="1" applyBorder="1" applyAlignment="1" applyProtection="1">
      <alignment horizontal="center" vertical="center"/>
      <protection locked="0"/>
    </xf>
    <xf numFmtId="178" fontId="3" fillId="0" borderId="62" xfId="0" applyNumberFormat="1" applyFont="1" applyFill="1" applyBorder="1" applyAlignment="1">
      <alignment vertical="center"/>
    </xf>
    <xf numFmtId="1" fontId="2" fillId="0" borderId="63" xfId="0" applyNumberFormat="1" applyFont="1" applyFill="1" applyBorder="1" applyAlignment="1" applyProtection="1">
      <alignment vertical="center"/>
      <protection locked="0"/>
    </xf>
    <xf numFmtId="189" fontId="2" fillId="0" borderId="64" xfId="0" applyNumberFormat="1" applyFont="1" applyBorder="1" applyAlignment="1" applyProtection="1">
      <alignment vertical="center"/>
      <protection locked="0"/>
    </xf>
    <xf numFmtId="3" fontId="3" fillId="0" borderId="51" xfId="0" applyNumberFormat="1" applyFont="1" applyFill="1" applyBorder="1" applyAlignment="1">
      <alignment horizontal="center" vertical="center"/>
    </xf>
    <xf numFmtId="3" fontId="16" fillId="0" borderId="40" xfId="0" applyNumberFormat="1" applyFont="1" applyBorder="1" applyAlignment="1" applyProtection="1">
      <alignment vertical="center"/>
      <protection locked="0"/>
    </xf>
    <xf numFmtId="3" fontId="16" fillId="0" borderId="36" xfId="0" applyNumberFormat="1" applyFont="1" applyBorder="1" applyAlignment="1" applyProtection="1">
      <alignment vertical="center"/>
      <protection locked="0"/>
    </xf>
    <xf numFmtId="178" fontId="16" fillId="0" borderId="36" xfId="0" applyNumberFormat="1" applyFont="1" applyBorder="1" applyAlignment="1" applyProtection="1">
      <alignment vertical="center"/>
      <protection locked="0"/>
    </xf>
    <xf numFmtId="4" fontId="16" fillId="0" borderId="65" xfId="0" applyNumberFormat="1" applyFont="1" applyBorder="1" applyAlignment="1" applyProtection="1">
      <alignment vertical="center"/>
      <protection locked="0"/>
    </xf>
    <xf numFmtId="0" fontId="2" fillId="0" borderId="0" xfId="0" applyFont="1" applyBorder="1" applyAlignment="1">
      <alignment horizontal="center" vertical="top"/>
    </xf>
    <xf numFmtId="214" fontId="16" fillId="0" borderId="26" xfId="0" applyNumberFormat="1" applyFont="1" applyBorder="1" applyAlignment="1">
      <alignment horizontal="centerContinuous" vertical="center"/>
    </xf>
    <xf numFmtId="214" fontId="16" fillId="0" borderId="29" xfId="0" applyNumberFormat="1" applyFont="1" applyBorder="1" applyAlignment="1">
      <alignment horizontal="centerContinuous" vertical="center"/>
    </xf>
    <xf numFmtId="3" fontId="16" fillId="0" borderId="66" xfId="0" applyNumberFormat="1" applyFont="1" applyBorder="1" applyAlignment="1" applyProtection="1">
      <alignment vertical="center"/>
      <protection/>
    </xf>
    <xf numFmtId="189" fontId="16" fillId="0" borderId="66" xfId="0" applyNumberFormat="1" applyFont="1" applyBorder="1" applyAlignment="1" applyProtection="1">
      <alignment vertical="center"/>
      <protection/>
    </xf>
    <xf numFmtId="178" fontId="16" fillId="0" borderId="65" xfId="0" applyNumberFormat="1" applyFont="1" applyBorder="1" applyAlignment="1" applyProtection="1">
      <alignment vertical="center"/>
      <protection locked="0"/>
    </xf>
    <xf numFmtId="3" fontId="9" fillId="0" borderId="65" xfId="0" applyNumberFormat="1" applyFont="1" applyBorder="1" applyAlignment="1" applyProtection="1">
      <alignment vertical="center"/>
      <protection locked="0"/>
    </xf>
    <xf numFmtId="200" fontId="2" fillId="0" borderId="11" xfId="0" applyNumberFormat="1" applyFont="1" applyBorder="1" applyAlignment="1" applyProtection="1">
      <alignment vertical="center"/>
      <protection locked="0"/>
    </xf>
    <xf numFmtId="0" fontId="2" fillId="0" borderId="53" xfId="0" applyNumberFormat="1" applyFont="1" applyBorder="1" applyAlignment="1" applyProtection="1">
      <alignment vertical="center"/>
      <protection locked="0"/>
    </xf>
    <xf numFmtId="215" fontId="2" fillId="0" borderId="14" xfId="0" applyNumberFormat="1" applyFont="1" applyBorder="1" applyAlignment="1" applyProtection="1">
      <alignment vertical="center"/>
      <protection locked="0"/>
    </xf>
    <xf numFmtId="40" fontId="2" fillId="0" borderId="53" xfId="0" applyNumberFormat="1" applyFont="1" applyBorder="1" applyAlignment="1" applyProtection="1">
      <alignment vertical="center"/>
      <protection locked="0"/>
    </xf>
    <xf numFmtId="0" fontId="3" fillId="0" borderId="54" xfId="0" applyFont="1" applyBorder="1" applyAlignment="1" applyProtection="1">
      <alignment horizontal="centerContinuous" vertical="center" shrinkToFit="1"/>
      <protection/>
    </xf>
    <xf numFmtId="0" fontId="5" fillId="0" borderId="36" xfId="0" applyFont="1" applyBorder="1" applyAlignment="1" applyProtection="1">
      <alignment horizontal="centerContinuous" vertical="center" shrinkToFit="1"/>
      <protection/>
    </xf>
    <xf numFmtId="0" fontId="3" fillId="0" borderId="36" xfId="0" applyFont="1" applyBorder="1" applyAlignment="1" applyProtection="1">
      <alignment horizontal="centerContinuous" vertical="center" shrinkToFit="1"/>
      <protection/>
    </xf>
    <xf numFmtId="0" fontId="3" fillId="0" borderId="42" xfId="0" applyFont="1" applyBorder="1" applyAlignment="1" applyProtection="1">
      <alignment horizontal="centerContinuous" vertical="center" shrinkToFit="1"/>
      <protection/>
    </xf>
    <xf numFmtId="184" fontId="5" fillId="0" borderId="12" xfId="0" applyNumberFormat="1" applyFont="1" applyBorder="1" applyAlignment="1">
      <alignment horizontal="center" vertical="center" shrinkToFit="1"/>
    </xf>
    <xf numFmtId="3" fontId="18" fillId="24" borderId="67" xfId="0" applyNumberFormat="1" applyFont="1" applyFill="1" applyBorder="1" applyAlignment="1">
      <alignment vertical="center"/>
    </xf>
    <xf numFmtId="0" fontId="2" fillId="21" borderId="49" xfId="0" applyFont="1" applyFill="1" applyBorder="1" applyAlignment="1" applyProtection="1">
      <alignment horizontal="center" vertical="center"/>
      <protection/>
    </xf>
    <xf numFmtId="0" fontId="2" fillId="21" borderId="48" xfId="0" applyFont="1" applyFill="1" applyBorder="1" applyAlignment="1" applyProtection="1">
      <alignment horizontal="center" vertical="center"/>
      <protection/>
    </xf>
    <xf numFmtId="0" fontId="2" fillId="21" borderId="68" xfId="0" applyFont="1" applyFill="1" applyBorder="1" applyAlignment="1">
      <alignment horizontal="center" vertical="center"/>
    </xf>
    <xf numFmtId="0" fontId="9" fillId="21" borderId="0" xfId="0" applyFont="1" applyFill="1" applyAlignment="1">
      <alignment horizontal="center" vertical="center"/>
    </xf>
    <xf numFmtId="0" fontId="2" fillId="21" borderId="0" xfId="0" applyFont="1" applyFill="1" applyAlignment="1">
      <alignment vertical="center"/>
    </xf>
    <xf numFmtId="0" fontId="2" fillId="21" borderId="0" xfId="0" applyFont="1" applyFill="1" applyAlignment="1" applyProtection="1">
      <alignment vertical="center"/>
      <protection/>
    </xf>
    <xf numFmtId="0" fontId="9" fillId="21" borderId="0" xfId="0" applyNumberFormat="1" applyFont="1" applyFill="1" applyAlignment="1">
      <alignment horizontal="center" vertical="center"/>
    </xf>
    <xf numFmtId="0" fontId="2" fillId="4" borderId="16" xfId="0" applyFont="1" applyFill="1" applyBorder="1" applyAlignment="1" applyProtection="1">
      <alignment horizontal="centerContinuous" vertical="center"/>
      <protection/>
    </xf>
    <xf numFmtId="0" fontId="2" fillId="4" borderId="15" xfId="0" applyFont="1" applyFill="1" applyBorder="1" applyAlignment="1" applyProtection="1">
      <alignment horizontal="centerContinuous" vertical="center"/>
      <protection/>
    </xf>
    <xf numFmtId="0" fontId="2" fillId="4" borderId="12" xfId="0" applyFont="1" applyFill="1" applyBorder="1" applyAlignment="1" applyProtection="1">
      <alignment horizontal="centerContinuous" vertical="center"/>
      <protection/>
    </xf>
    <xf numFmtId="0" fontId="2" fillId="4" borderId="43" xfId="0" applyFont="1" applyFill="1" applyBorder="1" applyAlignment="1" applyProtection="1">
      <alignment horizontal="center" vertical="center"/>
      <protection/>
    </xf>
    <xf numFmtId="0" fontId="2" fillId="4" borderId="48" xfId="0" applyFont="1" applyFill="1" applyBorder="1" applyAlignment="1" applyProtection="1">
      <alignment horizontal="center" vertical="center"/>
      <protection/>
    </xf>
    <xf numFmtId="217" fontId="2" fillId="4" borderId="69" xfId="0" applyNumberFormat="1" applyFont="1" applyFill="1" applyBorder="1" applyAlignment="1" applyProtection="1">
      <alignment vertical="center"/>
      <protection/>
    </xf>
    <xf numFmtId="218" fontId="2" fillId="4" borderId="69" xfId="0" applyNumberFormat="1" applyFont="1" applyFill="1" applyBorder="1" applyAlignment="1" applyProtection="1">
      <alignment horizontal="center" vertical="center"/>
      <protection/>
    </xf>
    <xf numFmtId="0" fontId="2" fillId="4" borderId="69" xfId="0" applyFont="1" applyFill="1" applyBorder="1" applyAlignment="1" applyProtection="1">
      <alignment horizontal="center" vertical="center"/>
      <protection/>
    </xf>
    <xf numFmtId="0" fontId="2" fillId="4" borderId="20" xfId="0" applyFont="1" applyFill="1" applyBorder="1" applyAlignment="1" applyProtection="1">
      <alignment horizontal="centerContinuous" vertical="center"/>
      <protection/>
    </xf>
    <xf numFmtId="0" fontId="2" fillId="4" borderId="24" xfId="0" applyFont="1" applyFill="1" applyBorder="1" applyAlignment="1" applyProtection="1">
      <alignment horizontal="centerContinuous" vertical="center"/>
      <protection/>
    </xf>
    <xf numFmtId="56" fontId="2" fillId="21" borderId="70" xfId="0" applyNumberFormat="1" applyFont="1" applyFill="1" applyBorder="1" applyAlignment="1" applyProtection="1">
      <alignment horizontal="center" vertical="center" wrapText="1"/>
      <protection/>
    </xf>
    <xf numFmtId="49" fontId="2" fillId="21" borderId="71" xfId="0" applyNumberFormat="1" applyFont="1" applyFill="1" applyBorder="1" applyAlignment="1" applyProtection="1">
      <alignment horizontal="center" vertical="center"/>
      <protection/>
    </xf>
    <xf numFmtId="0" fontId="2" fillId="21" borderId="49" xfId="0" applyFont="1" applyFill="1" applyBorder="1" applyAlignment="1">
      <alignment horizontal="center" vertical="center"/>
    </xf>
    <xf numFmtId="0" fontId="2" fillId="21" borderId="43" xfId="0" applyFont="1" applyFill="1" applyBorder="1" applyAlignment="1">
      <alignment horizontal="center" vertical="center"/>
    </xf>
    <xf numFmtId="219" fontId="2" fillId="21" borderId="43" xfId="0" applyNumberFormat="1" applyFont="1" applyFill="1" applyBorder="1" applyAlignment="1">
      <alignment horizontal="center" vertical="center"/>
    </xf>
    <xf numFmtId="0" fontId="2" fillId="21" borderId="48" xfId="0" applyFont="1" applyFill="1" applyBorder="1" applyAlignment="1">
      <alignment horizontal="center" vertical="center"/>
    </xf>
    <xf numFmtId="191" fontId="2" fillId="21" borderId="69" xfId="0" applyNumberFormat="1" applyFont="1" applyFill="1" applyBorder="1" applyAlignment="1">
      <alignment vertical="center"/>
    </xf>
    <xf numFmtId="38" fontId="2" fillId="21" borderId="72" xfId="0" applyNumberFormat="1" applyFont="1" applyFill="1" applyBorder="1" applyAlignment="1">
      <alignment vertical="center"/>
    </xf>
    <xf numFmtId="0" fontId="17" fillId="0" borderId="0" xfId="0" applyFont="1" applyBorder="1" applyAlignment="1">
      <alignment horizontal="right" vertical="top"/>
    </xf>
    <xf numFmtId="0" fontId="2"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4" fillId="0" borderId="0" xfId="0" applyFont="1" applyBorder="1" applyAlignment="1" applyProtection="1">
      <alignment vertical="center"/>
      <protection locked="0"/>
    </xf>
    <xf numFmtId="0" fontId="3" fillId="0" borderId="66" xfId="0" applyFont="1" applyBorder="1" applyAlignment="1" applyProtection="1">
      <alignment vertical="center"/>
      <protection/>
    </xf>
    <xf numFmtId="0" fontId="3" fillId="0" borderId="30" xfId="0" applyFont="1" applyBorder="1" applyAlignment="1" applyProtection="1">
      <alignment horizontal="centerContinuous" vertical="center"/>
      <protection/>
    </xf>
    <xf numFmtId="0" fontId="3" fillId="0" borderId="39" xfId="0" applyFont="1" applyBorder="1" applyAlignment="1" applyProtection="1">
      <alignment horizontal="centerContinuous" vertical="center"/>
      <protection/>
    </xf>
    <xf numFmtId="0" fontId="3" fillId="0" borderId="31" xfId="0" applyFont="1" applyBorder="1" applyAlignment="1" applyProtection="1">
      <alignment horizontal="centerContinuous" vertical="center"/>
      <protection/>
    </xf>
    <xf numFmtId="0" fontId="3" fillId="0" borderId="38" xfId="0" applyFont="1" applyBorder="1" applyAlignment="1" applyProtection="1">
      <alignment horizontal="centerContinuous" vertical="center"/>
      <protection/>
    </xf>
    <xf numFmtId="0" fontId="3" fillId="0" borderId="47" xfId="0" applyFont="1" applyBorder="1" applyAlignment="1" applyProtection="1">
      <alignment horizontal="centerContinuous" vertical="center"/>
      <protection/>
    </xf>
    <xf numFmtId="0" fontId="3" fillId="0" borderId="73" xfId="0" applyFont="1" applyBorder="1" applyAlignment="1" applyProtection="1">
      <alignment horizontal="centerContinuous" vertical="center"/>
      <protection/>
    </xf>
    <xf numFmtId="0" fontId="3" fillId="0" borderId="74" xfId="0" applyFont="1" applyBorder="1" applyAlignment="1" applyProtection="1">
      <alignment horizontal="center" vertical="center"/>
      <protection/>
    </xf>
    <xf numFmtId="0" fontId="3" fillId="0" borderId="42" xfId="0" applyFont="1" applyBorder="1" applyAlignment="1" applyProtection="1">
      <alignment horizontal="center" vertical="center"/>
      <protection/>
    </xf>
    <xf numFmtId="4" fontId="2" fillId="0" borderId="51" xfId="0" applyNumberFormat="1" applyFont="1" applyBorder="1" applyAlignment="1" applyProtection="1">
      <alignment vertical="center"/>
      <protection/>
    </xf>
    <xf numFmtId="4" fontId="2" fillId="0" borderId="75" xfId="0" applyNumberFormat="1" applyFont="1" applyBorder="1" applyAlignment="1" applyProtection="1">
      <alignment vertical="center"/>
      <protection/>
    </xf>
    <xf numFmtId="4" fontId="2" fillId="0" borderId="63" xfId="0" applyNumberFormat="1" applyFont="1" applyBorder="1" applyAlignment="1" applyProtection="1">
      <alignment vertical="center"/>
      <protection/>
    </xf>
    <xf numFmtId="211" fontId="3" fillId="0" borderId="52" xfId="0" applyNumberFormat="1" applyFont="1" applyBorder="1" applyAlignment="1" applyProtection="1">
      <alignment vertical="center"/>
      <protection locked="0"/>
    </xf>
    <xf numFmtId="211" fontId="3" fillId="0" borderId="52" xfId="0" applyNumberFormat="1" applyFont="1" applyBorder="1" applyAlignment="1" applyProtection="1">
      <alignment vertical="center"/>
      <protection/>
    </xf>
    <xf numFmtId="211" fontId="3" fillId="0" borderId="11" xfId="0" applyNumberFormat="1" applyFont="1" applyBorder="1" applyAlignment="1" applyProtection="1">
      <alignment vertical="center"/>
      <protection/>
    </xf>
    <xf numFmtId="189" fontId="2" fillId="0" borderId="11" xfId="0" applyNumberFormat="1" applyFont="1" applyBorder="1" applyAlignment="1" applyProtection="1">
      <alignment vertical="center"/>
      <protection/>
    </xf>
    <xf numFmtId="0" fontId="3" fillId="0" borderId="55" xfId="0" applyFont="1" applyBorder="1" applyAlignment="1" applyProtection="1">
      <alignment vertical="center"/>
      <protection/>
    </xf>
    <xf numFmtId="216" fontId="2" fillId="0" borderId="14" xfId="0" applyNumberFormat="1" applyFont="1" applyBorder="1" applyAlignment="1" applyProtection="1">
      <alignment horizontal="centerContinuous" vertical="center"/>
      <protection locked="0"/>
    </xf>
    <xf numFmtId="0" fontId="5" fillId="0" borderId="56" xfId="0" applyFont="1" applyBorder="1" applyAlignment="1" applyProtection="1">
      <alignment horizontal="centerContinuous" vertical="center"/>
      <protection/>
    </xf>
    <xf numFmtId="0" fontId="5" fillId="0" borderId="42" xfId="0" applyFont="1" applyBorder="1" applyAlignment="1" applyProtection="1">
      <alignment horizontal="center" vertical="center" shrinkToFit="1"/>
      <protection/>
    </xf>
    <xf numFmtId="189" fontId="3" fillId="0" borderId="52" xfId="0" applyNumberFormat="1" applyFont="1" applyBorder="1" applyAlignment="1" applyProtection="1">
      <alignment vertical="center"/>
      <protection locked="0"/>
    </xf>
    <xf numFmtId="189" fontId="3" fillId="0" borderId="52" xfId="0" applyNumberFormat="1" applyFont="1" applyBorder="1" applyAlignment="1" applyProtection="1">
      <alignment vertical="center"/>
      <protection/>
    </xf>
    <xf numFmtId="189" fontId="16" fillId="0" borderId="26" xfId="0" applyNumberFormat="1" applyFont="1" applyBorder="1" applyAlignment="1" applyProtection="1">
      <alignment vertical="center"/>
      <protection locked="0"/>
    </xf>
    <xf numFmtId="189" fontId="2" fillId="0" borderId="51" xfId="0" applyNumberFormat="1" applyFont="1" applyBorder="1" applyAlignment="1" applyProtection="1">
      <alignment vertical="center"/>
      <protection/>
    </xf>
    <xf numFmtId="189" fontId="2" fillId="0" borderId="75" xfId="0" applyNumberFormat="1" applyFont="1" applyBorder="1" applyAlignment="1" applyProtection="1">
      <alignment vertical="center"/>
      <protection/>
    </xf>
    <xf numFmtId="189" fontId="2" fillId="0" borderId="63" xfId="0" applyNumberFormat="1" applyFont="1" applyBorder="1" applyAlignment="1" applyProtection="1">
      <alignment vertical="center"/>
      <protection/>
    </xf>
    <xf numFmtId="0" fontId="4" fillId="0" borderId="42" xfId="0" applyFont="1" applyBorder="1" applyAlignment="1" applyProtection="1">
      <alignment horizontal="center" vertical="center" shrinkToFit="1"/>
      <protection/>
    </xf>
    <xf numFmtId="0" fontId="2" fillId="0" borderId="40" xfId="0" applyFont="1" applyBorder="1" applyAlignment="1" applyProtection="1">
      <alignment horizontal="center" vertical="center" shrinkToFit="1"/>
      <protection/>
    </xf>
    <xf numFmtId="0" fontId="2" fillId="0" borderId="36" xfId="0" applyFont="1" applyBorder="1" applyAlignment="1" applyProtection="1">
      <alignment horizontal="center" vertical="center" shrinkToFit="1"/>
      <protection/>
    </xf>
    <xf numFmtId="0" fontId="3" fillId="0" borderId="41" xfId="0" applyFont="1" applyBorder="1" applyAlignment="1" applyProtection="1">
      <alignment horizontal="center" vertical="center" shrinkToFit="1"/>
      <protection/>
    </xf>
    <xf numFmtId="0" fontId="5" fillId="0" borderId="41" xfId="0" applyFont="1" applyBorder="1" applyAlignment="1" applyProtection="1">
      <alignment horizontal="center" vertical="center" shrinkToFit="1"/>
      <protection/>
    </xf>
    <xf numFmtId="0" fontId="2" fillId="0" borderId="35" xfId="0" applyFont="1" applyBorder="1" applyAlignment="1" applyProtection="1">
      <alignment horizontal="centerContinuous" vertical="center"/>
      <protection/>
    </xf>
    <xf numFmtId="0" fontId="2" fillId="0" borderId="34" xfId="0" applyFont="1" applyBorder="1" applyAlignment="1" applyProtection="1">
      <alignment horizontal="centerContinuous" vertical="center"/>
      <protection/>
    </xf>
    <xf numFmtId="0" fontId="5" fillId="0" borderId="38" xfId="0" applyFont="1" applyBorder="1" applyAlignment="1" applyProtection="1">
      <alignment horizontal="centerContinuous" vertical="center"/>
      <protection/>
    </xf>
    <xf numFmtId="0" fontId="5" fillId="0" borderId="47" xfId="0" applyFont="1" applyBorder="1" applyAlignment="1" applyProtection="1">
      <alignment horizontal="centerContinuous" vertical="center"/>
      <protection/>
    </xf>
    <xf numFmtId="0" fontId="2" fillId="0" borderId="12" xfId="0" applyFont="1" applyBorder="1" applyAlignment="1" applyProtection="1">
      <alignment horizontal="centerContinuous" vertical="center"/>
      <protection/>
    </xf>
    <xf numFmtId="0" fontId="3" fillId="0" borderId="74" xfId="0" applyFont="1" applyBorder="1" applyAlignment="1" applyProtection="1">
      <alignment horizontal="center" vertical="center" shrinkToFit="1"/>
      <protection/>
    </xf>
    <xf numFmtId="0" fontId="5" fillId="0" borderId="76" xfId="0" applyFont="1" applyBorder="1" applyAlignment="1" applyProtection="1">
      <alignment horizontal="centerContinuous" vertical="center"/>
      <protection/>
    </xf>
    <xf numFmtId="0" fontId="5" fillId="0" borderId="57" xfId="0" applyFont="1" applyBorder="1" applyAlignment="1" applyProtection="1">
      <alignment horizontal="centerContinuous" vertical="center"/>
      <protection/>
    </xf>
    <xf numFmtId="0" fontId="5" fillId="0" borderId="59" xfId="0" applyFont="1" applyBorder="1" applyAlignment="1" applyProtection="1">
      <alignment horizontal="centerContinuous" vertical="center"/>
      <protection/>
    </xf>
    <xf numFmtId="0" fontId="5" fillId="0" borderId="31" xfId="0" applyFont="1" applyBorder="1" applyAlignment="1" applyProtection="1">
      <alignment horizontal="centerContinuous" vertical="center"/>
      <protection/>
    </xf>
    <xf numFmtId="0" fontId="5" fillId="0" borderId="77" xfId="0" applyFont="1" applyBorder="1" applyAlignment="1" applyProtection="1">
      <alignment horizontal="centerContinuous" vertical="center"/>
      <protection/>
    </xf>
    <xf numFmtId="0" fontId="5" fillId="0" borderId="78" xfId="0" applyFont="1" applyBorder="1" applyAlignment="1" applyProtection="1">
      <alignment horizontal="centerContinuous" vertical="center"/>
      <protection/>
    </xf>
    <xf numFmtId="0" fontId="5" fillId="0" borderId="45" xfId="0" applyFont="1" applyBorder="1" applyAlignment="1" applyProtection="1">
      <alignment horizontal="centerContinuous" vertical="center"/>
      <protection/>
    </xf>
    <xf numFmtId="0" fontId="5" fillId="0" borderId="78" xfId="0" applyFont="1" applyBorder="1" applyAlignment="1" applyProtection="1">
      <alignment horizontal="center" vertical="center"/>
      <protection/>
    </xf>
    <xf numFmtId="0" fontId="5" fillId="0" borderId="79" xfId="0" applyFont="1" applyBorder="1" applyAlignment="1" applyProtection="1">
      <alignment horizontal="center" vertical="center"/>
      <protection/>
    </xf>
    <xf numFmtId="0" fontId="2" fillId="0" borderId="73" xfId="0" applyFont="1" applyBorder="1" applyAlignment="1" applyProtection="1">
      <alignment vertical="center"/>
      <protection/>
    </xf>
    <xf numFmtId="0" fontId="5" fillId="0" borderId="80" xfId="0" applyFont="1" applyBorder="1" applyAlignment="1" applyProtection="1">
      <alignment horizontal="centerContinuous" vertical="center"/>
      <protection/>
    </xf>
    <xf numFmtId="0" fontId="3" fillId="0" borderId="58" xfId="0" applyFont="1" applyBorder="1" applyAlignment="1" applyProtection="1">
      <alignment horizontal="center" vertical="center" shrinkToFit="1"/>
      <protection/>
    </xf>
    <xf numFmtId="0" fontId="5" fillId="0" borderId="81" xfId="0" applyFont="1" applyBorder="1" applyAlignment="1" applyProtection="1">
      <alignment horizontal="centerContinuous" vertical="center"/>
      <protection/>
    </xf>
    <xf numFmtId="0" fontId="5" fillId="0" borderId="50" xfId="0" applyFont="1" applyBorder="1" applyAlignment="1" applyProtection="1">
      <alignment horizontal="centerContinuous" vertical="center"/>
      <protection/>
    </xf>
    <xf numFmtId="3" fontId="3" fillId="0" borderId="10" xfId="0" applyNumberFormat="1" applyFont="1" applyBorder="1" applyAlignment="1" applyProtection="1">
      <alignment vertical="center"/>
      <protection/>
    </xf>
    <xf numFmtId="0" fontId="2" fillId="0" borderId="22" xfId="0" applyFont="1" applyBorder="1" applyAlignment="1">
      <alignment vertical="center"/>
    </xf>
    <xf numFmtId="0" fontId="3" fillId="0" borderId="23"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2" fillId="0" borderId="14" xfId="0" applyFont="1" applyBorder="1" applyAlignment="1">
      <alignment vertical="center"/>
    </xf>
    <xf numFmtId="0" fontId="2" fillId="0" borderId="32" xfId="0" applyFont="1" applyBorder="1" applyAlignment="1">
      <alignment vertical="center"/>
    </xf>
    <xf numFmtId="0" fontId="2" fillId="0" borderId="0" xfId="0" applyFont="1" applyBorder="1" applyAlignment="1" applyProtection="1">
      <alignment horizontal="center" vertical="center"/>
      <protection locked="0"/>
    </xf>
    <xf numFmtId="0" fontId="3" fillId="0" borderId="52" xfId="0" applyFont="1" applyBorder="1" applyAlignment="1">
      <alignment vertical="center"/>
    </xf>
    <xf numFmtId="0" fontId="3" fillId="0" borderId="46" xfId="0" applyFont="1" applyBorder="1" applyAlignment="1">
      <alignment vertical="center"/>
    </xf>
    <xf numFmtId="0" fontId="3" fillId="0" borderId="32" xfId="0" applyFont="1" applyBorder="1" applyAlignment="1">
      <alignment vertical="center"/>
    </xf>
    <xf numFmtId="0" fontId="3" fillId="0" borderId="80" xfId="0" applyFont="1" applyBorder="1" applyAlignment="1">
      <alignment vertical="center"/>
    </xf>
    <xf numFmtId="0" fontId="2" fillId="0" borderId="26" xfId="0" applyFont="1" applyBorder="1" applyAlignment="1">
      <alignment vertical="center"/>
    </xf>
    <xf numFmtId="0" fontId="2" fillId="0" borderId="28" xfId="0" applyFont="1" applyBorder="1" applyAlignment="1">
      <alignment vertical="center"/>
    </xf>
    <xf numFmtId="0" fontId="3" fillId="0" borderId="66" xfId="0" applyFont="1" applyBorder="1" applyAlignment="1">
      <alignment vertical="center"/>
    </xf>
    <xf numFmtId="0" fontId="3" fillId="0" borderId="35" xfId="0" applyFont="1" applyBorder="1" applyAlignment="1">
      <alignment vertical="center"/>
    </xf>
    <xf numFmtId="0" fontId="3" fillId="0" borderId="60" xfId="0" applyFont="1" applyBorder="1" applyAlignment="1">
      <alignment vertical="center"/>
    </xf>
    <xf numFmtId="223" fontId="18" fillId="0" borderId="27" xfId="0" applyNumberFormat="1" applyFont="1" applyBorder="1" applyAlignment="1">
      <alignment vertical="center"/>
    </xf>
    <xf numFmtId="223" fontId="18" fillId="0" borderId="28" xfId="0" applyNumberFormat="1" applyFont="1" applyBorder="1" applyAlignment="1">
      <alignment vertical="center"/>
    </xf>
    <xf numFmtId="0" fontId="5" fillId="0" borderId="58" xfId="0" applyFont="1" applyBorder="1" applyAlignment="1">
      <alignment vertical="center"/>
    </xf>
    <xf numFmtId="224" fontId="16" fillId="0" borderId="66" xfId="0" applyNumberFormat="1" applyFont="1" applyBorder="1" applyAlignment="1" applyProtection="1">
      <alignment vertical="center"/>
      <protection locked="0"/>
    </xf>
    <xf numFmtId="0" fontId="5" fillId="0" borderId="30" xfId="0" applyFont="1" applyBorder="1" applyAlignment="1" applyProtection="1">
      <alignment horizontal="centerContinuous" vertical="center"/>
      <protection/>
    </xf>
    <xf numFmtId="0" fontId="5" fillId="0" borderId="39" xfId="0" applyFont="1" applyBorder="1" applyAlignment="1" applyProtection="1">
      <alignment horizontal="centerContinuous" vertical="center"/>
      <protection/>
    </xf>
    <xf numFmtId="9" fontId="18" fillId="0" borderId="44" xfId="0" applyNumberFormat="1" applyFont="1" applyBorder="1" applyAlignment="1">
      <alignment vertical="center"/>
    </xf>
    <xf numFmtId="224" fontId="2" fillId="0" borderId="52" xfId="0" applyNumberFormat="1" applyFont="1" applyBorder="1" applyAlignment="1" applyProtection="1">
      <alignment vertical="center"/>
      <protection locked="0"/>
    </xf>
    <xf numFmtId="4" fontId="2" fillId="0" borderId="11" xfId="0" applyNumberFormat="1" applyFont="1" applyBorder="1" applyAlignment="1" applyProtection="1">
      <alignment vertical="center"/>
      <protection/>
    </xf>
    <xf numFmtId="0" fontId="19" fillId="0" borderId="0" xfId="0" applyFont="1" applyBorder="1" applyAlignment="1">
      <alignment horizontal="right" vertical="top"/>
    </xf>
    <xf numFmtId="0" fontId="2" fillId="0" borderId="30" xfId="0" applyFont="1" applyBorder="1" applyAlignment="1" applyProtection="1">
      <alignment horizontal="center" vertical="center"/>
      <protection/>
    </xf>
    <xf numFmtId="189" fontId="2" fillId="0" borderId="11" xfId="0" applyNumberFormat="1" applyFont="1" applyBorder="1" applyAlignment="1" applyProtection="1">
      <alignment horizontal="center" vertical="center"/>
      <protection locked="0"/>
    </xf>
    <xf numFmtId="189" fontId="9" fillId="0" borderId="36" xfId="0" applyNumberFormat="1" applyFont="1" applyBorder="1" applyAlignment="1" applyProtection="1">
      <alignment horizontal="center" vertical="center"/>
      <protection locked="0"/>
    </xf>
    <xf numFmtId="189" fontId="9" fillId="0" borderId="36" xfId="0" applyNumberFormat="1" applyFont="1" applyBorder="1" applyAlignment="1" applyProtection="1">
      <alignment vertical="center"/>
      <protection locked="0"/>
    </xf>
    <xf numFmtId="0" fontId="2" fillId="0" borderId="39"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Alignment="1" applyProtection="1">
      <alignment vertical="top"/>
      <protection/>
    </xf>
    <xf numFmtId="0" fontId="2" fillId="4" borderId="15" xfId="0" applyFont="1" applyFill="1" applyBorder="1" applyAlignment="1" applyProtection="1">
      <alignment vertical="center"/>
      <protection/>
    </xf>
    <xf numFmtId="189" fontId="16" fillId="0" borderId="40" xfId="0" applyNumberFormat="1" applyFont="1" applyBorder="1" applyAlignment="1" applyProtection="1">
      <alignment vertical="center"/>
      <protection/>
    </xf>
    <xf numFmtId="189" fontId="16" fillId="0" borderId="36" xfId="0" applyNumberFormat="1" applyFont="1" applyBorder="1" applyAlignment="1" applyProtection="1">
      <alignment vertical="center"/>
      <protection/>
    </xf>
    <xf numFmtId="189" fontId="16" fillId="0" borderId="65" xfId="0" applyNumberFormat="1" applyFont="1" applyBorder="1" applyAlignment="1" applyProtection="1">
      <alignment vertical="center"/>
      <protection/>
    </xf>
    <xf numFmtId="3" fontId="16" fillId="0" borderId="40" xfId="0" applyNumberFormat="1" applyFont="1" applyBorder="1" applyAlignment="1" applyProtection="1">
      <alignment vertical="center"/>
      <protection/>
    </xf>
    <xf numFmtId="4" fontId="9" fillId="0" borderId="36" xfId="0" applyNumberFormat="1" applyFont="1" applyBorder="1" applyAlignment="1" applyProtection="1">
      <alignment vertical="center"/>
      <protection/>
    </xf>
    <xf numFmtId="0" fontId="9" fillId="0" borderId="65" xfId="0" applyNumberFormat="1" applyFont="1" applyBorder="1" applyAlignment="1" applyProtection="1">
      <alignment vertical="center"/>
      <protection locked="0"/>
    </xf>
    <xf numFmtId="0" fontId="20" fillId="0" borderId="0" xfId="0" applyFont="1" applyBorder="1" applyAlignment="1" applyProtection="1">
      <alignment horizontal="center" vertical="center"/>
      <protection locked="0"/>
    </xf>
    <xf numFmtId="0" fontId="18" fillId="0" borderId="30" xfId="0" applyFont="1" applyBorder="1" applyAlignment="1" applyProtection="1">
      <alignment horizontal="centerContinuous" vertical="center"/>
      <protection/>
    </xf>
    <xf numFmtId="0" fontId="17" fillId="0" borderId="31" xfId="0" applyFont="1" applyBorder="1" applyAlignment="1" applyProtection="1">
      <alignment horizontal="centerContinuous" vertical="center"/>
      <protection/>
    </xf>
    <xf numFmtId="0" fontId="18" fillId="0" borderId="38" xfId="0" applyFont="1" applyBorder="1" applyAlignment="1" applyProtection="1">
      <alignment horizontal="centerContinuous" vertical="center"/>
      <protection/>
    </xf>
    <xf numFmtId="0" fontId="18" fillId="0" borderId="73" xfId="0" applyFont="1" applyBorder="1" applyAlignment="1" applyProtection="1">
      <alignment horizontal="centerContinuous" vertical="center"/>
      <protection/>
    </xf>
    <xf numFmtId="0" fontId="17" fillId="0" borderId="40" xfId="0" applyFont="1" applyBorder="1" applyAlignment="1" applyProtection="1">
      <alignment horizontal="centerContinuous" vertical="center"/>
      <protection/>
    </xf>
    <xf numFmtId="0" fontId="17" fillId="0" borderId="65" xfId="0" applyFont="1" applyBorder="1" applyAlignment="1" applyProtection="1">
      <alignment horizontal="centerContinuous" vertical="center"/>
      <protection/>
    </xf>
    <xf numFmtId="227" fontId="17" fillId="0" borderId="82" xfId="0" applyNumberFormat="1" applyFont="1" applyFill="1" applyBorder="1" applyAlignment="1" applyProtection="1">
      <alignment horizontal="center" vertical="center"/>
      <protection locked="0"/>
    </xf>
    <xf numFmtId="227" fontId="18" fillId="0" borderId="81" xfId="0" applyNumberFormat="1" applyFont="1" applyFill="1" applyBorder="1" applyAlignment="1" applyProtection="1">
      <alignment horizontal="center" vertical="center"/>
      <protection locked="0"/>
    </xf>
    <xf numFmtId="226" fontId="21" fillId="0" borderId="33" xfId="0" applyNumberFormat="1" applyFont="1" applyBorder="1" applyAlignment="1" applyProtection="1">
      <alignment horizontal="center" vertical="center"/>
      <protection/>
    </xf>
    <xf numFmtId="226" fontId="21" fillId="0" borderId="42" xfId="0" applyNumberFormat="1" applyFont="1" applyBorder="1" applyAlignment="1" applyProtection="1">
      <alignment horizontal="center" vertical="center"/>
      <protection/>
    </xf>
    <xf numFmtId="189" fontId="16" fillId="0" borderId="65" xfId="0" applyNumberFormat="1" applyFont="1" applyBorder="1" applyAlignment="1" applyProtection="1">
      <alignment vertical="center"/>
      <protection locked="0"/>
    </xf>
    <xf numFmtId="0" fontId="2" fillId="0" borderId="31" xfId="0" applyFont="1" applyBorder="1" applyAlignment="1" applyProtection="1">
      <alignment horizontal="centerContinuous" vertical="center"/>
      <protection/>
    </xf>
    <xf numFmtId="0" fontId="2" fillId="0" borderId="77" xfId="0" applyFont="1" applyBorder="1" applyAlignment="1" applyProtection="1">
      <alignment horizontal="center" vertical="center"/>
      <protection/>
    </xf>
    <xf numFmtId="0" fontId="2" fillId="0" borderId="54" xfId="0" applyFont="1" applyBorder="1" applyAlignment="1" applyProtection="1">
      <alignment horizontal="center" vertical="center"/>
      <protection/>
    </xf>
    <xf numFmtId="178" fontId="9" fillId="0" borderId="40" xfId="0" applyNumberFormat="1" applyFont="1" applyBorder="1" applyAlignment="1" applyProtection="1">
      <alignment vertical="center"/>
      <protection locked="0"/>
    </xf>
    <xf numFmtId="178" fontId="9" fillId="0" borderId="65" xfId="0" applyNumberFormat="1" applyFont="1" applyBorder="1" applyAlignment="1" applyProtection="1">
      <alignment vertical="center"/>
      <protection locked="0"/>
    </xf>
    <xf numFmtId="0" fontId="3" fillId="0" borderId="42" xfId="0" applyFont="1" applyBorder="1" applyAlignment="1" applyProtection="1">
      <alignment horizontal="center" vertical="center" shrinkToFit="1"/>
      <protection/>
    </xf>
    <xf numFmtId="0" fontId="17" fillId="0" borderId="23" xfId="0" applyFont="1" applyBorder="1" applyAlignment="1">
      <alignment vertical="center"/>
    </xf>
    <xf numFmtId="0" fontId="2" fillId="0" borderId="21" xfId="0" applyFont="1" applyBorder="1" applyAlignment="1">
      <alignment vertical="center"/>
    </xf>
    <xf numFmtId="0" fontId="2" fillId="0" borderId="49" xfId="0" applyFont="1" applyFill="1" applyBorder="1" applyAlignment="1" applyProtection="1">
      <alignment horizontal="center" vertical="center"/>
      <protection/>
    </xf>
    <xf numFmtId="0" fontId="2" fillId="0" borderId="43" xfId="0" applyFont="1" applyFill="1" applyBorder="1" applyAlignment="1" applyProtection="1">
      <alignment horizontal="center" vertical="center"/>
      <protection/>
    </xf>
    <xf numFmtId="0" fontId="2" fillId="0" borderId="48" xfId="0" applyFont="1" applyFill="1" applyBorder="1" applyAlignment="1" applyProtection="1">
      <alignment horizontal="center" vertical="center"/>
      <protection/>
    </xf>
    <xf numFmtId="0" fontId="5" fillId="0" borderId="48" xfId="0" applyFont="1" applyFill="1" applyBorder="1" applyAlignment="1" applyProtection="1">
      <alignment horizontal="center" vertical="center"/>
      <protection/>
    </xf>
    <xf numFmtId="201" fontId="2" fillId="24" borderId="70" xfId="0" applyNumberFormat="1" applyFont="1" applyFill="1" applyBorder="1" applyAlignment="1" applyProtection="1">
      <alignment vertical="center"/>
      <protection/>
    </xf>
    <xf numFmtId="3" fontId="9" fillId="0" borderId="71" xfId="0" applyNumberFormat="1" applyFont="1" applyBorder="1" applyAlignment="1" applyProtection="1">
      <alignment vertical="center" shrinkToFit="1"/>
      <protection/>
    </xf>
    <xf numFmtId="201" fontId="9" fillId="0" borderId="71" xfId="0" applyNumberFormat="1" applyFont="1" applyBorder="1" applyAlignment="1" applyProtection="1">
      <alignment horizontal="center" vertical="center" shrinkToFit="1"/>
      <protection/>
    </xf>
    <xf numFmtId="201" fontId="2" fillId="0" borderId="72" xfId="0" applyNumberFormat="1" applyFont="1" applyBorder="1" applyAlignment="1" applyProtection="1">
      <alignment vertical="center"/>
      <protection/>
    </xf>
    <xf numFmtId="201" fontId="2" fillId="24" borderId="71" xfId="0" applyNumberFormat="1" applyFont="1" applyFill="1" applyBorder="1" applyAlignment="1" applyProtection="1">
      <alignment vertical="center"/>
      <protection/>
    </xf>
    <xf numFmtId="3" fontId="2" fillId="24" borderId="71" xfId="0" applyNumberFormat="1" applyFont="1" applyFill="1" applyBorder="1" applyAlignment="1" applyProtection="1">
      <alignment vertical="center"/>
      <protection/>
    </xf>
    <xf numFmtId="0" fontId="2" fillId="24" borderId="0" xfId="0" applyFont="1" applyFill="1" applyAlignment="1" applyProtection="1">
      <alignment horizontal="center" vertical="center"/>
      <protection/>
    </xf>
    <xf numFmtId="225" fontId="2" fillId="24" borderId="0" xfId="0" applyNumberFormat="1" applyFont="1" applyFill="1" applyAlignment="1" applyProtection="1">
      <alignment horizontal="center" vertical="center"/>
      <protection/>
    </xf>
    <xf numFmtId="0" fontId="22" fillId="25" borderId="57" xfId="0" applyFont="1" applyFill="1" applyBorder="1" applyAlignment="1" applyProtection="1">
      <alignment horizontal="centerContinuous" vertical="center"/>
      <protection/>
    </xf>
    <xf numFmtId="0" fontId="22" fillId="25" borderId="39" xfId="0" applyFont="1" applyFill="1" applyBorder="1" applyAlignment="1" applyProtection="1">
      <alignment horizontal="centerContinuous" vertical="center"/>
      <protection/>
    </xf>
    <xf numFmtId="0" fontId="22" fillId="25" borderId="31" xfId="0" applyFont="1" applyFill="1" applyBorder="1" applyAlignment="1" applyProtection="1">
      <alignment horizontal="centerContinuous" vertical="center"/>
      <protection/>
    </xf>
    <xf numFmtId="0" fontId="22" fillId="25" borderId="67" xfId="0" applyFont="1" applyFill="1" applyBorder="1" applyAlignment="1" applyProtection="1">
      <alignment horizontal="centerContinuous" vertical="center"/>
      <protection/>
    </xf>
    <xf numFmtId="0" fontId="22" fillId="25" borderId="47" xfId="0" applyFont="1" applyFill="1" applyBorder="1" applyAlignment="1" applyProtection="1">
      <alignment horizontal="centerContinuous" vertical="center"/>
      <protection/>
    </xf>
    <xf numFmtId="0" fontId="22" fillId="25" borderId="73" xfId="0" applyFont="1" applyFill="1" applyBorder="1" applyAlignment="1" applyProtection="1">
      <alignment horizontal="centerContinuous" vertical="center"/>
      <protection/>
    </xf>
    <xf numFmtId="0" fontId="19" fillId="25" borderId="11" xfId="0" applyFont="1" applyFill="1" applyBorder="1" applyAlignment="1" applyProtection="1">
      <alignment horizontal="center" vertical="center"/>
      <protection/>
    </xf>
    <xf numFmtId="0" fontId="19" fillId="25" borderId="53" xfId="0" applyFont="1" applyFill="1" applyBorder="1" applyAlignment="1" applyProtection="1">
      <alignment horizontal="center" vertical="center"/>
      <protection/>
    </xf>
    <xf numFmtId="216" fontId="17" fillId="25" borderId="11" xfId="0" applyNumberFormat="1" applyFont="1" applyFill="1" applyBorder="1" applyAlignment="1" applyProtection="1">
      <alignment horizontal="center" vertical="center" shrinkToFit="1"/>
      <protection/>
    </xf>
    <xf numFmtId="216" fontId="17" fillId="25" borderId="53" xfId="0" applyNumberFormat="1" applyFont="1" applyFill="1" applyBorder="1" applyAlignment="1" applyProtection="1">
      <alignment horizontal="center" vertical="center" shrinkToFit="1"/>
      <protection/>
    </xf>
    <xf numFmtId="227" fontId="2" fillId="25" borderId="11" xfId="0" applyNumberFormat="1" applyFont="1" applyFill="1" applyBorder="1" applyAlignment="1" applyProtection="1">
      <alignment horizontal="center" vertical="center" shrinkToFit="1"/>
      <protection/>
    </xf>
    <xf numFmtId="0" fontId="2" fillId="0" borderId="25" xfId="0" applyFont="1" applyBorder="1" applyAlignment="1" applyProtection="1">
      <alignment vertical="center"/>
      <protection locked="0"/>
    </xf>
    <xf numFmtId="0" fontId="5" fillId="0" borderId="20" xfId="0" applyFont="1" applyBorder="1" applyAlignment="1" applyProtection="1">
      <alignment vertical="center"/>
      <protection/>
    </xf>
    <xf numFmtId="0" fontId="5" fillId="0" borderId="22" xfId="0" applyFont="1" applyBorder="1" applyAlignment="1" applyProtection="1">
      <alignment vertical="center"/>
      <protection/>
    </xf>
    <xf numFmtId="0" fontId="3" fillId="0" borderId="64"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5" fillId="0" borderId="55" xfId="0" applyFont="1" applyBorder="1" applyAlignment="1" applyProtection="1">
      <alignment vertical="center"/>
      <protection/>
    </xf>
    <xf numFmtId="0" fontId="5" fillId="0" borderId="44" xfId="0" applyFont="1" applyBorder="1" applyAlignment="1" applyProtection="1">
      <alignment vertical="center"/>
      <protection/>
    </xf>
    <xf numFmtId="0" fontId="5" fillId="0" borderId="45" xfId="0" applyFont="1" applyBorder="1" applyAlignment="1" applyProtection="1">
      <alignment vertical="center"/>
      <protection/>
    </xf>
    <xf numFmtId="0" fontId="3" fillId="0" borderId="54" xfId="0" applyFont="1" applyBorder="1" applyAlignment="1" applyProtection="1">
      <alignment horizontal="center" vertical="center"/>
      <protection locked="0"/>
    </xf>
    <xf numFmtId="0" fontId="3" fillId="0" borderId="83" xfId="0" applyFont="1" applyBorder="1" applyAlignment="1" applyProtection="1">
      <alignment horizontal="centerContinuous" vertical="center"/>
      <protection/>
    </xf>
    <xf numFmtId="0" fontId="3" fillId="0" borderId="84" xfId="0" applyFont="1" applyBorder="1" applyAlignment="1" applyProtection="1">
      <alignment horizontal="centerContinuous" vertical="center"/>
      <protection/>
    </xf>
    <xf numFmtId="0" fontId="3" fillId="0" borderId="85" xfId="0" applyFont="1" applyBorder="1" applyAlignment="1" applyProtection="1">
      <alignment horizontal="centerContinuous" vertical="center"/>
      <protection/>
    </xf>
    <xf numFmtId="0" fontId="3" fillId="0" borderId="86" xfId="0"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3" fillId="0" borderId="48"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13" xfId="0" applyFont="1" applyBorder="1" applyAlignment="1">
      <alignment horizontal="righ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65" xfId="0" applyFont="1" applyBorder="1" applyAlignment="1" applyProtection="1">
      <alignment horizontal="center" vertical="center"/>
      <protection locked="0"/>
    </xf>
    <xf numFmtId="0" fontId="3" fillId="0" borderId="20" xfId="0" applyFont="1" applyBorder="1" applyAlignment="1" applyProtection="1">
      <alignment vertical="center"/>
      <protection/>
    </xf>
    <xf numFmtId="0" fontId="3" fillId="0" borderId="21" xfId="0" applyFont="1" applyBorder="1" applyAlignment="1" applyProtection="1">
      <alignment vertical="center"/>
      <protection/>
    </xf>
    <xf numFmtId="0" fontId="3" fillId="0" borderId="22"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46" xfId="0" applyFont="1" applyBorder="1" applyAlignment="1" applyProtection="1">
      <alignment vertical="center"/>
      <protection/>
    </xf>
    <xf numFmtId="0" fontId="3" fillId="0" borderId="32" xfId="0" applyFont="1" applyBorder="1" applyAlignment="1" applyProtection="1">
      <alignment vertical="center"/>
      <protection/>
    </xf>
    <xf numFmtId="0" fontId="3" fillId="0" borderId="44" xfId="0" applyFont="1" applyBorder="1" applyAlignment="1" applyProtection="1">
      <alignment vertical="center"/>
      <protection/>
    </xf>
    <xf numFmtId="0" fontId="3" fillId="0" borderId="45" xfId="0" applyFont="1" applyBorder="1" applyAlignment="1" applyProtection="1">
      <alignment vertical="center"/>
      <protection/>
    </xf>
    <xf numFmtId="0" fontId="3" fillId="0" borderId="38" xfId="0" applyFont="1" applyBorder="1" applyAlignment="1" applyProtection="1">
      <alignment vertical="center"/>
      <protection/>
    </xf>
    <xf numFmtId="0" fontId="3" fillId="0" borderId="47" xfId="0" applyFont="1" applyBorder="1" applyAlignment="1" applyProtection="1">
      <alignment vertical="center"/>
      <protection/>
    </xf>
    <xf numFmtId="0" fontId="3" fillId="0" borderId="61" xfId="0" applyFont="1" applyBorder="1" applyAlignment="1" applyProtection="1">
      <alignment vertical="center"/>
      <protection/>
    </xf>
    <xf numFmtId="0" fontId="3" fillId="0" borderId="26"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28" xfId="0" applyFont="1" applyBorder="1" applyAlignment="1" applyProtection="1">
      <alignment vertical="center"/>
      <protection/>
    </xf>
    <xf numFmtId="0" fontId="3" fillId="0" borderId="14" xfId="0" applyFont="1" applyBorder="1" applyAlignment="1">
      <alignment vertical="center"/>
    </xf>
    <xf numFmtId="0" fontId="3" fillId="0" borderId="55"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60" xfId="0" applyFont="1" applyBorder="1" applyAlignment="1">
      <alignment horizontal="right" vertical="center"/>
    </xf>
    <xf numFmtId="0" fontId="3" fillId="0" borderId="23" xfId="0" applyFont="1" applyBorder="1" applyAlignment="1" applyProtection="1">
      <alignment vertical="center"/>
      <protection/>
    </xf>
    <xf numFmtId="0" fontId="3" fillId="0" borderId="80" xfId="0" applyFont="1" applyBorder="1" applyAlignment="1" applyProtection="1">
      <alignment vertical="center"/>
      <protection/>
    </xf>
    <xf numFmtId="0" fontId="3" fillId="0" borderId="67" xfId="0" applyFont="1" applyBorder="1" applyAlignment="1" applyProtection="1">
      <alignment vertical="center"/>
      <protection/>
    </xf>
    <xf numFmtId="0" fontId="3" fillId="0" borderId="52" xfId="0" applyFont="1" applyBorder="1" applyAlignment="1" applyProtection="1">
      <alignment vertical="center"/>
      <protection/>
    </xf>
    <xf numFmtId="0" fontId="3" fillId="0" borderId="54" xfId="0" applyFont="1" applyBorder="1" applyAlignment="1" applyProtection="1">
      <alignment horizontal="center" vertical="top"/>
      <protection locked="0"/>
    </xf>
    <xf numFmtId="176" fontId="2" fillId="0" borderId="11" xfId="0" applyNumberFormat="1" applyFont="1" applyBorder="1" applyAlignment="1" applyProtection="1">
      <alignment vertical="center"/>
      <protection/>
    </xf>
    <xf numFmtId="178" fontId="2" fillId="0" borderId="11" xfId="0" applyNumberFormat="1" applyFont="1" applyBorder="1" applyAlignment="1" applyProtection="1">
      <alignment vertical="center"/>
      <protection/>
    </xf>
    <xf numFmtId="178" fontId="9" fillId="0" borderId="36" xfId="0" applyNumberFormat="1" applyFont="1" applyBorder="1" applyAlignment="1" applyProtection="1">
      <alignment vertical="center"/>
      <protection/>
    </xf>
    <xf numFmtId="178" fontId="9" fillId="0" borderId="36" xfId="0" applyNumberFormat="1" applyFont="1" applyBorder="1" applyAlignment="1" applyProtection="1">
      <alignment vertical="center"/>
      <protection locked="0"/>
    </xf>
    <xf numFmtId="0" fontId="23" fillId="0" borderId="39" xfId="0" applyFont="1" applyBorder="1" applyAlignment="1">
      <alignment horizontal="left" vertical="top"/>
    </xf>
    <xf numFmtId="38" fontId="3" fillId="0" borderId="69" xfId="0" applyNumberFormat="1" applyFont="1" applyBorder="1" applyAlignment="1" applyProtection="1">
      <alignment vertical="center"/>
      <protection/>
    </xf>
    <xf numFmtId="49" fontId="2" fillId="0" borderId="0" xfId="0" applyNumberFormat="1" applyFont="1" applyBorder="1" applyAlignment="1" applyProtection="1">
      <alignment horizontal="center" vertical="center"/>
      <protection locked="0"/>
    </xf>
    <xf numFmtId="0" fontId="3" fillId="0" borderId="0" xfId="0" applyFont="1" applyAlignment="1">
      <alignment vertical="top"/>
    </xf>
    <xf numFmtId="0" fontId="5" fillId="0" borderId="35" xfId="0" applyFont="1" applyBorder="1" applyAlignment="1" applyProtection="1">
      <alignment horizontal="centerContinuous" vertical="center"/>
      <protection/>
    </xf>
    <xf numFmtId="180" fontId="2" fillId="0" borderId="0" xfId="0" applyNumberFormat="1" applyFont="1" applyAlignment="1" applyProtection="1">
      <alignment horizontal="center" vertical="center"/>
      <protection/>
    </xf>
    <xf numFmtId="0" fontId="6" fillId="0" borderId="15" xfId="0" applyFont="1" applyBorder="1" applyAlignment="1" applyProtection="1">
      <alignment vertical="center"/>
      <protection/>
    </xf>
    <xf numFmtId="180" fontId="6" fillId="0" borderId="15" xfId="0" applyNumberFormat="1" applyFont="1" applyBorder="1" applyAlignment="1" applyProtection="1">
      <alignment horizontal="center" vertical="center"/>
      <protection/>
    </xf>
    <xf numFmtId="0" fontId="2" fillId="0" borderId="68"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3" fillId="0" borderId="40" xfId="0" applyFont="1" applyBorder="1" applyAlignment="1" applyProtection="1">
      <alignment horizontal="centerContinuous" vertical="center"/>
      <protection/>
    </xf>
    <xf numFmtId="0" fontId="3" fillId="0" borderId="65" xfId="0" applyFont="1" applyBorder="1" applyAlignment="1" applyProtection="1">
      <alignment horizontal="centerContinuous" vertical="center"/>
      <protection/>
    </xf>
    <xf numFmtId="186" fontId="2" fillId="0" borderId="72" xfId="0" applyNumberFormat="1" applyFont="1" applyBorder="1" applyAlignment="1" applyProtection="1">
      <alignment horizontal="center" vertical="center"/>
      <protection/>
    </xf>
    <xf numFmtId="196" fontId="2" fillId="0" borderId="72" xfId="0" applyNumberFormat="1" applyFont="1" applyBorder="1" applyAlignment="1" applyProtection="1">
      <alignment vertical="center"/>
      <protection/>
    </xf>
    <xf numFmtId="176" fontId="2" fillId="0" borderId="72" xfId="0" applyNumberFormat="1" applyFont="1" applyBorder="1" applyAlignment="1" applyProtection="1">
      <alignment vertical="center"/>
      <protection/>
    </xf>
    <xf numFmtId="0" fontId="2" fillId="0" borderId="0" xfId="0" applyFont="1" applyBorder="1" applyAlignment="1" applyProtection="1">
      <alignment horizontal="right" vertical="center" indent="1"/>
      <protection/>
    </xf>
    <xf numFmtId="178" fontId="2" fillId="0" borderId="53" xfId="0" applyNumberFormat="1" applyFont="1" applyBorder="1" applyAlignment="1" applyProtection="1">
      <alignment vertical="center"/>
      <protection/>
    </xf>
    <xf numFmtId="0" fontId="2" fillId="0" borderId="14" xfId="0" applyFont="1" applyBorder="1" applyAlignment="1" applyProtection="1">
      <alignment horizontal="center" vertical="center"/>
      <protection/>
    </xf>
    <xf numFmtId="178" fontId="2" fillId="0" borderId="87" xfId="0" applyNumberFormat="1" applyFont="1" applyBorder="1" applyAlignment="1" applyProtection="1">
      <alignment vertical="center"/>
      <protection/>
    </xf>
    <xf numFmtId="178" fontId="2" fillId="0" borderId="10" xfId="0" applyNumberFormat="1" applyFont="1" applyBorder="1" applyAlignment="1" applyProtection="1">
      <alignment vertical="center"/>
      <protection/>
    </xf>
    <xf numFmtId="0" fontId="15" fillId="0" borderId="30" xfId="0" applyFont="1" applyFill="1" applyBorder="1" applyAlignment="1">
      <alignment horizontal="centerContinuous" vertical="center"/>
    </xf>
    <xf numFmtId="0" fontId="15" fillId="0" borderId="31" xfId="0" applyFont="1" applyFill="1" applyBorder="1" applyAlignment="1">
      <alignment horizontal="centerContinuous" vertical="center"/>
    </xf>
    <xf numFmtId="0" fontId="2" fillId="0" borderId="73" xfId="0" applyFont="1" applyBorder="1" applyAlignment="1" applyProtection="1">
      <alignment horizontal="centerContinuous" vertical="center"/>
      <protection/>
    </xf>
    <xf numFmtId="0" fontId="9" fillId="0" borderId="26" xfId="0" applyFont="1" applyBorder="1" applyAlignment="1">
      <alignment horizontal="centerContinuous" vertical="center"/>
    </xf>
    <xf numFmtId="0" fontId="9" fillId="0" borderId="28" xfId="0" applyFont="1" applyBorder="1" applyAlignment="1">
      <alignment horizontal="centerContinuous" vertical="center"/>
    </xf>
    <xf numFmtId="229" fontId="9" fillId="0" borderId="18" xfId="0" applyNumberFormat="1" applyFont="1" applyBorder="1" applyAlignment="1">
      <alignment horizontal="centerContinuous" vertical="center"/>
    </xf>
    <xf numFmtId="0" fontId="9" fillId="0" borderId="12" xfId="0" applyFont="1" applyBorder="1" applyAlignment="1">
      <alignment horizontal="centerContinuous" vertical="center"/>
    </xf>
    <xf numFmtId="0" fontId="18" fillId="0" borderId="25" xfId="0" applyFont="1" applyBorder="1" applyAlignment="1" applyProtection="1">
      <alignment horizontal="right" vertical="center"/>
      <protection/>
    </xf>
    <xf numFmtId="215" fontId="17" fillId="0" borderId="14" xfId="0" applyNumberFormat="1" applyFont="1" applyBorder="1" applyAlignment="1" applyProtection="1">
      <alignment vertical="center"/>
      <protection locked="0"/>
    </xf>
    <xf numFmtId="0" fontId="3" fillId="0" borderId="0" xfId="0" applyFont="1" applyBorder="1" applyAlignment="1" applyProtection="1">
      <alignment vertical="center"/>
      <protection locked="0"/>
    </xf>
    <xf numFmtId="3" fontId="3" fillId="26" borderId="52" xfId="0" applyNumberFormat="1" applyFont="1" applyFill="1" applyBorder="1" applyAlignment="1" applyProtection="1">
      <alignment vertical="center"/>
      <protection/>
    </xf>
    <xf numFmtId="189" fontId="2" fillId="26" borderId="52" xfId="0" applyNumberFormat="1" applyFont="1" applyFill="1" applyBorder="1" applyAlignment="1" applyProtection="1">
      <alignment vertical="center"/>
      <protection/>
    </xf>
    <xf numFmtId="201" fontId="2" fillId="26" borderId="72" xfId="0" applyNumberFormat="1" applyFont="1" applyFill="1" applyBorder="1" applyAlignment="1" applyProtection="1">
      <alignment vertical="center"/>
      <protection/>
    </xf>
    <xf numFmtId="38" fontId="3" fillId="26" borderId="69" xfId="0" applyNumberFormat="1" applyFont="1" applyFill="1" applyBorder="1" applyAlignment="1" applyProtection="1">
      <alignment vertical="center"/>
      <protection/>
    </xf>
    <xf numFmtId="215" fontId="2" fillId="26" borderId="14" xfId="0" applyNumberFormat="1" applyFont="1" applyFill="1" applyBorder="1" applyAlignment="1" applyProtection="1">
      <alignment vertical="center"/>
      <protection locked="0"/>
    </xf>
    <xf numFmtId="40" fontId="2" fillId="26" borderId="53" xfId="0" applyNumberFormat="1" applyFont="1" applyFill="1" applyBorder="1" applyAlignment="1" applyProtection="1">
      <alignment vertical="center"/>
      <protection locked="0"/>
    </xf>
    <xf numFmtId="189" fontId="2" fillId="26" borderId="51" xfId="0" applyNumberFormat="1" applyFont="1" applyFill="1" applyBorder="1" applyAlignment="1" applyProtection="1">
      <alignment vertical="center"/>
      <protection/>
    </xf>
    <xf numFmtId="189" fontId="2" fillId="26" borderId="75" xfId="0" applyNumberFormat="1" applyFont="1" applyFill="1" applyBorder="1" applyAlignment="1" applyProtection="1">
      <alignment vertical="center"/>
      <protection/>
    </xf>
    <xf numFmtId="189" fontId="2" fillId="26" borderId="63" xfId="0" applyNumberFormat="1" applyFont="1" applyFill="1" applyBorder="1" applyAlignment="1" applyProtection="1">
      <alignment vertical="center"/>
      <protection/>
    </xf>
    <xf numFmtId="217" fontId="2" fillId="26" borderId="69" xfId="0" applyNumberFormat="1" applyFont="1" applyFill="1" applyBorder="1" applyAlignment="1" applyProtection="1">
      <alignment vertical="center"/>
      <protection/>
    </xf>
    <xf numFmtId="218" fontId="2" fillId="26" borderId="69" xfId="0" applyNumberFormat="1" applyFont="1" applyFill="1" applyBorder="1" applyAlignment="1" applyProtection="1">
      <alignment horizontal="center" vertical="center"/>
      <protection/>
    </xf>
    <xf numFmtId="0" fontId="2" fillId="26" borderId="69" xfId="0" applyFont="1" applyFill="1" applyBorder="1" applyAlignment="1" applyProtection="1">
      <alignment horizontal="center" vertical="center"/>
      <protection/>
    </xf>
    <xf numFmtId="178" fontId="17" fillId="26" borderId="53" xfId="0" applyNumberFormat="1" applyFont="1" applyFill="1" applyBorder="1" applyAlignment="1" applyProtection="1">
      <alignment vertical="center"/>
      <protection locked="0"/>
    </xf>
    <xf numFmtId="224" fontId="52" fillId="26" borderId="52" xfId="0" applyNumberFormat="1" applyFont="1" applyFill="1" applyBorder="1" applyAlignment="1" applyProtection="1">
      <alignment vertical="center"/>
      <protection locked="0"/>
    </xf>
    <xf numFmtId="0" fontId="54" fillId="0" borderId="39" xfId="0" applyFont="1" applyBorder="1" applyAlignment="1" applyProtection="1">
      <alignment horizontal="right" vertical="top"/>
      <protection/>
    </xf>
    <xf numFmtId="0" fontId="14" fillId="0" borderId="0" xfId="0" applyFont="1" applyAlignment="1" applyProtection="1">
      <alignment horizontal="center" vertical="center"/>
      <protection/>
    </xf>
    <xf numFmtId="0" fontId="17" fillId="0" borderId="0" xfId="0" applyFont="1" applyBorder="1" applyAlignment="1">
      <alignment vertical="center"/>
    </xf>
    <xf numFmtId="178" fontId="2" fillId="0" borderId="52" xfId="0" applyNumberFormat="1" applyFont="1" applyBorder="1" applyAlignment="1" applyProtection="1">
      <alignment vertical="center"/>
      <protection/>
    </xf>
    <xf numFmtId="178" fontId="2" fillId="0" borderId="32" xfId="0" applyNumberFormat="1" applyFont="1" applyBorder="1" applyAlignment="1" applyProtection="1">
      <alignment vertical="center"/>
      <protection/>
    </xf>
    <xf numFmtId="0" fontId="3" fillId="0" borderId="49" xfId="0" applyFont="1" applyBorder="1" applyAlignment="1" applyProtection="1">
      <alignment horizontal="center" vertical="center" textRotation="255"/>
      <protection/>
    </xf>
    <xf numFmtId="0" fontId="2" fillId="0" borderId="88"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2" fillId="0" borderId="0" xfId="0" applyFont="1" applyBorder="1" applyAlignment="1" applyProtection="1">
      <alignment horizontal="right" vertical="center"/>
      <protection/>
    </xf>
    <xf numFmtId="178" fontId="2" fillId="0" borderId="0" xfId="0" applyNumberFormat="1" applyFont="1" applyBorder="1" applyAlignment="1" applyProtection="1">
      <alignment vertical="center"/>
      <protection/>
    </xf>
    <xf numFmtId="0" fontId="3" fillId="0" borderId="0" xfId="0" applyFont="1" applyBorder="1" applyAlignment="1" applyProtection="1">
      <alignment horizontal="right" vertical="center"/>
      <protection/>
    </xf>
    <xf numFmtId="49" fontId="14" fillId="0" borderId="0" xfId="0" applyNumberFormat="1" applyFont="1" applyBorder="1" applyAlignment="1" applyProtection="1">
      <alignment horizontal="center" vertical="center"/>
      <protection locked="0"/>
    </xf>
    <xf numFmtId="0" fontId="14" fillId="0" borderId="0" xfId="0" applyFont="1" applyAlignment="1" applyProtection="1">
      <alignment vertical="center"/>
      <protection/>
    </xf>
    <xf numFmtId="196" fontId="2" fillId="0" borderId="14" xfId="0" applyNumberFormat="1" applyFont="1" applyBorder="1" applyAlignment="1" applyProtection="1">
      <alignment vertical="center"/>
      <protection locked="0"/>
    </xf>
    <xf numFmtId="196" fontId="2" fillId="0" borderId="32" xfId="0" applyNumberFormat="1" applyFont="1" applyBorder="1" applyAlignment="1" applyProtection="1">
      <alignment vertical="center"/>
      <protection locked="0"/>
    </xf>
    <xf numFmtId="0" fontId="3" fillId="0" borderId="43" xfId="0" applyFont="1" applyBorder="1" applyAlignment="1" applyProtection="1">
      <alignment horizontal="center" vertical="center" textRotation="255"/>
      <protection/>
    </xf>
    <xf numFmtId="0" fontId="5" fillId="0" borderId="14" xfId="0" applyFont="1" applyBorder="1" applyAlignment="1" applyProtection="1">
      <alignment vertical="center" wrapText="1"/>
      <protection/>
    </xf>
    <xf numFmtId="0" fontId="5" fillId="0" borderId="46" xfId="0" applyFont="1" applyBorder="1" applyAlignment="1" applyProtection="1">
      <alignment vertical="center"/>
      <protection/>
    </xf>
    <xf numFmtId="0" fontId="5" fillId="0" borderId="32" xfId="0" applyFont="1" applyBorder="1" applyAlignment="1" applyProtection="1">
      <alignment vertical="center"/>
      <protection/>
    </xf>
    <xf numFmtId="179" fontId="2" fillId="0" borderId="14" xfId="0" applyNumberFormat="1" applyFont="1" applyBorder="1" applyAlignment="1" applyProtection="1">
      <alignment vertical="center"/>
      <protection locked="0"/>
    </xf>
    <xf numFmtId="179" fontId="2" fillId="0" borderId="32" xfId="0" applyNumberFormat="1" applyFont="1" applyBorder="1" applyAlignment="1" applyProtection="1">
      <alignment vertical="center"/>
      <protection locked="0"/>
    </xf>
    <xf numFmtId="0" fontId="6" fillId="0" borderId="30" xfId="0" applyFont="1" applyBorder="1" applyAlignment="1" applyProtection="1">
      <alignment horizontal="center" vertical="center"/>
      <protection/>
    </xf>
    <xf numFmtId="0" fontId="6" fillId="0" borderId="39" xfId="0" applyFont="1" applyBorder="1" applyAlignment="1" applyProtection="1">
      <alignment horizontal="center" vertical="center"/>
      <protection/>
    </xf>
    <xf numFmtId="0" fontId="6" fillId="0" borderId="59" xfId="0" applyFont="1" applyBorder="1" applyAlignment="1" applyProtection="1">
      <alignment horizontal="center" vertical="center"/>
      <protection/>
    </xf>
    <xf numFmtId="0" fontId="6" fillId="0" borderId="33"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6" fillId="0" borderId="60" xfId="0" applyFont="1" applyBorder="1" applyAlignment="1" applyProtection="1">
      <alignment horizontal="center" vertical="center"/>
      <protection/>
    </xf>
    <xf numFmtId="176" fontId="2" fillId="0" borderId="18" xfId="0" applyNumberFormat="1" applyFont="1" applyBorder="1" applyAlignment="1" applyProtection="1">
      <alignment horizontal="right" vertical="center"/>
      <protection/>
    </xf>
    <xf numFmtId="176" fontId="2" fillId="0" borderId="15" xfId="0" applyNumberFormat="1" applyFont="1" applyBorder="1" applyAlignment="1" applyProtection="1">
      <alignment horizontal="right" vertical="center"/>
      <protection/>
    </xf>
    <xf numFmtId="180" fontId="13" fillId="0" borderId="0" xfId="0" applyNumberFormat="1" applyFont="1" applyAlignment="1" applyProtection="1">
      <alignment horizontal="center" vertical="center"/>
      <protection/>
    </xf>
    <xf numFmtId="0" fontId="7" fillId="0" borderId="39"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8" fillId="0" borderId="39" xfId="0" applyFont="1" applyBorder="1" applyAlignment="1" applyProtection="1">
      <alignment horizontal="center" vertical="center"/>
      <protection/>
    </xf>
    <xf numFmtId="0" fontId="8" fillId="0" borderId="31" xfId="0" applyFont="1" applyBorder="1" applyAlignment="1" applyProtection="1">
      <alignment horizontal="center" vertical="center"/>
      <protection/>
    </xf>
    <xf numFmtId="0" fontId="8" fillId="0" borderId="35" xfId="0" applyFont="1" applyBorder="1" applyAlignment="1" applyProtection="1">
      <alignment horizontal="center" vertical="center"/>
      <protection/>
    </xf>
    <xf numFmtId="0" fontId="8" fillId="0" borderId="34" xfId="0" applyFont="1" applyBorder="1" applyAlignment="1" applyProtection="1">
      <alignment horizontal="center" vertical="center"/>
      <protection/>
    </xf>
    <xf numFmtId="176" fontId="2" fillId="0" borderId="18" xfId="0" applyNumberFormat="1" applyFont="1" applyBorder="1" applyAlignment="1" applyProtection="1">
      <alignment vertical="center"/>
      <protection/>
    </xf>
    <xf numFmtId="176" fontId="2" fillId="0" borderId="15" xfId="0" applyNumberFormat="1" applyFont="1" applyBorder="1" applyAlignment="1" applyProtection="1">
      <alignment vertical="center"/>
      <protection/>
    </xf>
    <xf numFmtId="178" fontId="2" fillId="24" borderId="52" xfId="0" applyNumberFormat="1" applyFont="1" applyFill="1" applyBorder="1" applyAlignment="1" applyProtection="1">
      <alignment vertical="center"/>
      <protection/>
    </xf>
    <xf numFmtId="178" fontId="2" fillId="24" borderId="32" xfId="0" applyNumberFormat="1" applyFont="1" applyFill="1" applyBorder="1" applyAlignment="1" applyProtection="1">
      <alignment vertical="center"/>
      <protection/>
    </xf>
    <xf numFmtId="0" fontId="2" fillId="0" borderId="45" xfId="0" applyFont="1" applyBorder="1" applyAlignment="1" applyProtection="1">
      <alignment horizontal="center" vertical="center"/>
      <protection/>
    </xf>
    <xf numFmtId="0" fontId="2" fillId="0" borderId="61" xfId="0" applyFont="1" applyBorder="1" applyAlignment="1" applyProtection="1">
      <alignment horizontal="center" vertical="center"/>
      <protection/>
    </xf>
    <xf numFmtId="0" fontId="2" fillId="0" borderId="55" xfId="0" applyFont="1" applyBorder="1" applyAlignment="1" applyProtection="1">
      <alignment vertical="center"/>
      <protection/>
    </xf>
    <xf numFmtId="0" fontId="2" fillId="0" borderId="44" xfId="0" applyFont="1" applyBorder="1" applyAlignment="1" applyProtection="1">
      <alignment vertical="center"/>
      <protection/>
    </xf>
    <xf numFmtId="0" fontId="2" fillId="0" borderId="45" xfId="0" applyFont="1" applyBorder="1" applyAlignment="1" applyProtection="1">
      <alignment vertical="center"/>
      <protection/>
    </xf>
    <xf numFmtId="0" fontId="2" fillId="0" borderId="38" xfId="0" applyFont="1" applyBorder="1" applyAlignment="1" applyProtection="1">
      <alignment vertical="center"/>
      <protection/>
    </xf>
    <xf numFmtId="0" fontId="2" fillId="0" borderId="47" xfId="0" applyFont="1" applyBorder="1" applyAlignment="1" applyProtection="1">
      <alignment vertical="center"/>
      <protection/>
    </xf>
    <xf numFmtId="0" fontId="2" fillId="0" borderId="61" xfId="0" applyFont="1" applyBorder="1" applyAlignment="1" applyProtection="1">
      <alignment vertical="center"/>
      <protection/>
    </xf>
    <xf numFmtId="0" fontId="2" fillId="0" borderId="55"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3" fillId="0" borderId="54"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222" fontId="18" fillId="0" borderId="44" xfId="0" applyNumberFormat="1" applyFont="1" applyBorder="1" applyAlignment="1">
      <alignment horizontal="center" vertical="center"/>
    </xf>
    <xf numFmtId="222" fontId="18" fillId="0" borderId="45" xfId="0" applyNumberFormat="1" applyFont="1" applyBorder="1" applyAlignment="1">
      <alignment horizontal="center" vertical="center"/>
    </xf>
    <xf numFmtId="216" fontId="15" fillId="0" borderId="38" xfId="0" applyNumberFormat="1" applyFont="1" applyFill="1" applyBorder="1" applyAlignment="1">
      <alignment horizontal="center" vertical="center"/>
    </xf>
    <xf numFmtId="216" fontId="15" fillId="0" borderId="73" xfId="0" applyNumberFormat="1" applyFont="1" applyFill="1" applyBorder="1" applyAlignment="1">
      <alignment horizontal="center" vertical="center"/>
    </xf>
    <xf numFmtId="213" fontId="15" fillId="24" borderId="33" xfId="0" applyNumberFormat="1" applyFont="1" applyFill="1" applyBorder="1" applyAlignment="1">
      <alignment horizontal="center" vertical="center"/>
    </xf>
    <xf numFmtId="213" fontId="15" fillId="24" borderId="34" xfId="0" applyNumberFormat="1" applyFont="1" applyFill="1" applyBorder="1" applyAlignment="1">
      <alignment horizontal="center" vertical="center"/>
    </xf>
    <xf numFmtId="178" fontId="16" fillId="0" borderId="66" xfId="0" applyNumberFormat="1" applyFont="1" applyBorder="1" applyAlignment="1" applyProtection="1">
      <alignment vertical="center"/>
      <protection/>
    </xf>
    <xf numFmtId="178" fontId="16" fillId="0" borderId="28" xfId="0" applyNumberFormat="1" applyFont="1" applyBorder="1" applyAlignment="1" applyProtection="1">
      <alignment vertical="center"/>
      <protection/>
    </xf>
    <xf numFmtId="196" fontId="16" fillId="0" borderId="26" xfId="0" applyNumberFormat="1" applyFont="1" applyBorder="1" applyAlignment="1" applyProtection="1">
      <alignment vertical="center"/>
      <protection locked="0"/>
    </xf>
    <xf numFmtId="196" fontId="16" fillId="0" borderId="28" xfId="0" applyNumberFormat="1" applyFont="1" applyBorder="1" applyAlignment="1" applyProtection="1">
      <alignment vertical="center"/>
      <protection locked="0"/>
    </xf>
    <xf numFmtId="14" fontId="18" fillId="27" borderId="15" xfId="0" applyNumberFormat="1" applyFont="1" applyFill="1" applyBorder="1" applyAlignment="1" applyProtection="1">
      <alignment horizontal="center" vertical="center"/>
      <protection/>
    </xf>
    <xf numFmtId="0" fontId="18" fillId="27" borderId="15" xfId="0" applyFont="1" applyFill="1" applyBorder="1" applyAlignment="1" applyProtection="1">
      <alignment horizontal="center" vertical="center"/>
      <protection/>
    </xf>
    <xf numFmtId="228" fontId="2" fillId="24" borderId="15" xfId="0" applyNumberFormat="1" applyFont="1" applyFill="1" applyBorder="1" applyAlignment="1" applyProtection="1">
      <alignment horizontal="center" vertical="center"/>
      <protection/>
    </xf>
    <xf numFmtId="58" fontId="2" fillId="0" borderId="15" xfId="0" applyNumberFormat="1" applyFont="1" applyBorder="1" applyAlignment="1" applyProtection="1">
      <alignment horizontal="center" vertical="center"/>
      <protection/>
    </xf>
    <xf numFmtId="58" fontId="2" fillId="0" borderId="12" xfId="0" applyNumberFormat="1"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
    <dxf>
      <font>
        <color indexed="21"/>
      </font>
    </dxf>
    <dxf>
      <font>
        <color indexed="10"/>
      </font>
    </dxf>
    <dxf>
      <fill>
        <patternFill>
          <bgColor indexed="43"/>
        </patternFill>
      </fill>
    </dxf>
    <dxf>
      <font>
        <color indexed="21"/>
      </font>
    </dxf>
    <dxf>
      <font>
        <color indexed="10"/>
      </font>
    </dxf>
    <dxf>
      <font>
        <color indexed="10"/>
      </font>
      <fill>
        <patternFill>
          <bgColor indexed="43"/>
        </patternFill>
      </fill>
    </dxf>
    <dxf>
      <fill>
        <patternFill>
          <bgColor indexed="43"/>
        </patternFill>
      </fill>
    </dxf>
    <dxf>
      <font>
        <color indexed="21"/>
      </font>
    </dxf>
    <dxf>
      <font>
        <color indexed="10"/>
      </font>
    </dxf>
    <dxf>
      <fill>
        <patternFill>
          <bgColor indexed="43"/>
        </patternFill>
      </fill>
    </dxf>
    <dxf>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月別平均電気使用量</a:t>
            </a:r>
            <a:r>
              <a:rPr lang="en-US" cap="none" sz="1200" b="0" i="0" u="none" baseline="0">
                <a:solidFill>
                  <a:srgbClr val="000000"/>
                </a:solidFill>
                <a:latin typeface="ＭＳ Ｐゴシック"/>
                <a:ea typeface="ＭＳ Ｐゴシック"/>
                <a:cs typeface="ＭＳ Ｐゴシック"/>
              </a:rPr>
              <a:t> （一日あたり）</a:t>
            </a:r>
          </a:p>
        </c:rich>
      </c:tx>
      <c:layout>
        <c:manualLayout>
          <c:xMode val="factor"/>
          <c:yMode val="factor"/>
          <c:x val="-0.041"/>
          <c:y val="0.0215"/>
        </c:manualLayout>
      </c:layout>
      <c:spPr>
        <a:noFill/>
        <a:ln>
          <a:noFill/>
        </a:ln>
      </c:spPr>
    </c:title>
    <c:plotArea>
      <c:layout>
        <c:manualLayout>
          <c:xMode val="edge"/>
          <c:yMode val="edge"/>
          <c:x val="0"/>
          <c:y val="0"/>
          <c:w val="0.965"/>
          <c:h val="0.892"/>
        </c:manualLayout>
      </c:layout>
      <c:barChart>
        <c:barDir val="col"/>
        <c:grouping val="clustered"/>
        <c:varyColors val="0"/>
        <c:ser>
          <c:idx val="1"/>
          <c:order val="0"/>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1000" b="0" i="0" u="none" baseline="0">
                    <a:solidFill>
                      <a:srgbClr val="000000"/>
                    </a:solidFill>
                  </a:defRPr>
                </a:pPr>
              </a:p>
            </c:txPr>
            <c:dLblPos val="ctr"/>
            <c:showLegendKey val="0"/>
            <c:showVal val="1"/>
            <c:showBubbleSize val="0"/>
            <c:showCatName val="0"/>
            <c:showSerName val="0"/>
            <c:showPercent val="0"/>
          </c:dLbls>
          <c:cat>
            <c:strRef>
              <c:f>グラフ!$V$5:$V$41</c:f>
              <c:strCache/>
            </c:strRef>
          </c:cat>
          <c:val>
            <c:numRef>
              <c:f>グラフ!$W$5:$W$41</c:f>
              <c:numCache/>
            </c:numRef>
          </c:val>
        </c:ser>
        <c:gapWidth val="0"/>
        <c:axId val="45810510"/>
        <c:axId val="9641407"/>
      </c:barChart>
      <c:catAx>
        <c:axId val="45810510"/>
        <c:scaling>
          <c:orientation val="maxMin"/>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（平成21年7月～平成24年7月の検針値）</a:t>
                </a:r>
              </a:p>
            </c:rich>
          </c:tx>
          <c:layout>
            <c:manualLayout>
              <c:xMode val="factor"/>
              <c:yMode val="factor"/>
              <c:x val="0"/>
              <c:y val="0"/>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9641407"/>
        <c:crosses val="autoZero"/>
        <c:auto val="1"/>
        <c:lblOffset val="100"/>
        <c:tickLblSkip val="2"/>
        <c:noMultiLvlLbl val="0"/>
      </c:catAx>
      <c:valAx>
        <c:axId val="9641407"/>
        <c:scaling>
          <c:orientation val="minMax"/>
          <c:max val="8000"/>
          <c:min val="0"/>
        </c:scaling>
        <c:axPos val="r"/>
        <c:title>
          <c:tx>
            <c:rich>
              <a:bodyPr vert="horz" rot="-5400000" anchor="ctr"/>
              <a:lstStyle/>
              <a:p>
                <a:pPr algn="ctr">
                  <a:defRPr/>
                </a:pPr>
                <a:r>
                  <a:rPr lang="en-US"/>
                  <a:t>使用量〔kWh/日〕</a:t>
                </a:r>
              </a:p>
            </c:rich>
          </c:tx>
          <c:layout>
            <c:manualLayout>
              <c:xMode val="factor"/>
              <c:yMode val="factor"/>
              <c:x val="0"/>
              <c:y val="0"/>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spPr>
          <a:ln w="3175">
            <a:solidFill>
              <a:srgbClr val="000000"/>
            </a:solidFill>
          </a:ln>
        </c:spPr>
        <c:crossAx val="45810510"/>
        <c:crossesAt val="1"/>
        <c:crossBetween val="between"/>
        <c:dispUnits/>
        <c:majorUnit val="1000"/>
        <c:minorUnit val="5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solidFill>
                  <a:srgbClr val="000000"/>
                </a:solidFill>
                <a:latin typeface="ＭＳ Ｐゴシック"/>
                <a:ea typeface="ＭＳ Ｐゴシック"/>
                <a:cs typeface="ＭＳ Ｐゴシック"/>
              </a:rPr>
              <a:t>最大需要電力 と 契約電力</a:t>
            </a:r>
          </a:p>
        </c:rich>
      </c:tx>
      <c:layout>
        <c:manualLayout>
          <c:xMode val="factor"/>
          <c:yMode val="factor"/>
          <c:x val="-0.03525"/>
          <c:y val="0.73475"/>
        </c:manualLayout>
      </c:layout>
      <c:spPr>
        <a:noFill/>
        <a:ln>
          <a:noFill/>
        </a:ln>
      </c:spPr>
    </c:title>
    <c:plotArea>
      <c:layout>
        <c:manualLayout>
          <c:xMode val="edge"/>
          <c:yMode val="edge"/>
          <c:x val="0"/>
          <c:y val="0"/>
          <c:w val="0.94725"/>
          <c:h val="1"/>
        </c:manualLayout>
      </c:layout>
      <c:lineChart>
        <c:grouping val="standard"/>
        <c:varyColors val="0"/>
        <c:ser>
          <c:idx val="0"/>
          <c:order val="0"/>
          <c:tx>
            <c:strRef>
              <c:f>グラフ!$T$4</c:f>
              <c:strCache>
                <c:ptCount val="1"/>
                <c:pt idx="0">
                  <c:v>最大需要</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1"/>
              <c:txPr>
                <a:bodyPr vert="horz" rot="-540000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c:dLblPos val="t"/>
              <c:showLegendKey val="0"/>
              <c:showVal val="1"/>
              <c:showBubbleSize val="0"/>
              <c:showCatName val="0"/>
              <c:showSerName val="0"/>
              <c:showPercent val="0"/>
            </c:dLbl>
            <c:dLbl>
              <c:idx val="8"/>
              <c:txPr>
                <a:bodyPr vert="horz" rot="-540000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c:dLblPos val="t"/>
              <c:showLegendKey val="0"/>
              <c:showVal val="1"/>
              <c:showBubbleSize val="0"/>
              <c:showCatName val="0"/>
              <c:showSerName val="0"/>
              <c:showPercent val="0"/>
            </c:dLbl>
            <c:dLbl>
              <c:idx val="9"/>
              <c:txPr>
                <a:bodyPr vert="horz" rot="-540000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c:dLblPos val="t"/>
              <c:showLegendKey val="0"/>
              <c:showVal val="1"/>
              <c:showBubbleSize val="0"/>
              <c:showCatName val="0"/>
              <c:showSerName val="0"/>
              <c:showPercent val="0"/>
            </c:dLbl>
            <c:dLbl>
              <c:idx val="10"/>
              <c:txPr>
                <a:bodyPr vert="horz" rot="-540000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c:dLblPos val="t"/>
              <c:showLegendKey val="0"/>
              <c:showVal val="1"/>
              <c:showBubbleSize val="0"/>
              <c:showCatName val="0"/>
              <c:showSerName val="0"/>
              <c:showPercent val="0"/>
            </c:dLbl>
            <c:dLbl>
              <c:idx val="13"/>
              <c:txPr>
                <a:bodyPr vert="horz" rot="-540000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c:dLblPos val="t"/>
              <c:showLegendKey val="0"/>
              <c:showVal val="1"/>
              <c:showBubbleSize val="0"/>
              <c:showCatName val="0"/>
              <c:showSerName val="0"/>
              <c:showPercent val="0"/>
            </c:dLbl>
            <c:dLbl>
              <c:idx val="21"/>
              <c:txPr>
                <a:bodyPr vert="horz" rot="-540000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c:dLblPos val="t"/>
              <c:showLegendKey val="0"/>
              <c:showVal val="1"/>
              <c:showBubbleSize val="0"/>
              <c:showCatName val="0"/>
              <c:showSerName val="0"/>
              <c:showPercent val="0"/>
            </c:dLbl>
            <c:dLbl>
              <c:idx val="23"/>
              <c:txPr>
                <a:bodyPr vert="horz" rot="-540000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c:dLblPos val="t"/>
              <c:showLegendKey val="0"/>
              <c:showVal val="1"/>
              <c:showBubbleSize val="0"/>
              <c:showCatName val="0"/>
              <c:showSerName val="0"/>
              <c:showPercent val="0"/>
            </c:dLbl>
            <c:dLbl>
              <c:idx val="24"/>
              <c:txPr>
                <a:bodyPr vert="horz" rot="-540000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c:dLblPos val="t"/>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000000"/>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val>
            <c:numRef>
              <c:f>グラフ!$T$5:$T$41</c:f>
              <c:numCache/>
            </c:numRef>
          </c:val>
          <c:smooth val="0"/>
        </c:ser>
        <c:ser>
          <c:idx val="1"/>
          <c:order val="1"/>
          <c:tx>
            <c:strRef>
              <c:f>グラフ!$U$4</c:f>
              <c:strCache>
                <c:ptCount val="1"/>
                <c:pt idx="0">
                  <c:v>契約電力</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グラフ!$U$5:$U$41</c:f>
              <c:numCache/>
            </c:numRef>
          </c:val>
          <c:smooth val="0"/>
        </c:ser>
        <c:marker val="1"/>
        <c:axId val="19663800"/>
        <c:axId val="42756473"/>
      </c:lineChart>
      <c:catAx>
        <c:axId val="19663800"/>
        <c:scaling>
          <c:orientation val="maxMin"/>
        </c:scaling>
        <c:axPos val="b"/>
        <c:delete val="0"/>
        <c:numFmt formatCode="General" sourceLinked="1"/>
        <c:majorTickMark val="in"/>
        <c:minorTickMark val="none"/>
        <c:tickLblPos val="none"/>
        <c:spPr>
          <a:ln w="3175">
            <a:solidFill>
              <a:srgbClr val="000000"/>
            </a:solidFill>
          </a:ln>
        </c:spPr>
        <c:crossAx val="42756473"/>
        <c:crossesAt val="0"/>
        <c:auto val="1"/>
        <c:lblOffset val="100"/>
        <c:tickLblSkip val="1"/>
        <c:noMultiLvlLbl val="0"/>
      </c:catAx>
      <c:valAx>
        <c:axId val="42756473"/>
        <c:scaling>
          <c:orientation val="minMax"/>
          <c:max val="500"/>
          <c:min val="0"/>
        </c:scaling>
        <c:axPos val="r"/>
        <c:title>
          <c:tx>
            <c:rich>
              <a:bodyPr vert="horz" rot="-5400000" anchor="ctr"/>
              <a:lstStyle/>
              <a:p>
                <a:pPr algn="ctr">
                  <a:defRPr/>
                </a:pPr>
                <a:r>
                  <a:rPr lang="en-US" cap="none" sz="1000" b="0" i="0" u="none" baseline="0">
                    <a:solidFill>
                      <a:srgbClr val="000000"/>
                    </a:solidFill>
                  </a:rPr>
                  <a:t>電力量</a:t>
                </a:r>
                <a:r>
                  <a:rPr lang="en-US" cap="none" sz="1000" b="0" i="0" u="none" baseline="0">
                    <a:solidFill>
                      <a:srgbClr val="000000"/>
                    </a:solidFill>
                  </a:rPr>
                  <a:t>〔kW〕</a:t>
                </a:r>
              </a:p>
            </c:rich>
          </c:tx>
          <c:layout>
            <c:manualLayout>
              <c:xMode val="factor"/>
              <c:yMode val="factor"/>
              <c:x val="-0.0005"/>
              <c:y val="0.00125"/>
            </c:manualLayout>
          </c:layout>
          <c:overlay val="0"/>
          <c:spPr>
            <a:noFill/>
            <a:ln>
              <a:noFill/>
            </a:ln>
          </c:spPr>
        </c:title>
        <c:majorGridlines>
          <c:spPr>
            <a:ln w="3175">
              <a:solidFill>
                <a:srgbClr val="C0C0C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663800"/>
        <c:crossesAt val="1"/>
        <c:crossBetween val="between"/>
        <c:dispUnits/>
        <c:majorUnit val="50"/>
        <c:min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23</xdr:row>
      <xdr:rowOff>0</xdr:rowOff>
    </xdr:from>
    <xdr:to>
      <xdr:col>16</xdr:col>
      <xdr:colOff>47625</xdr:colOff>
      <xdr:row>23</xdr:row>
      <xdr:rowOff>0</xdr:rowOff>
    </xdr:to>
    <xdr:sp>
      <xdr:nvSpPr>
        <xdr:cNvPr id="1" name="Text Box 1"/>
        <xdr:cNvSpPr txBox="1">
          <a:spLocks noChangeArrowheads="1"/>
        </xdr:cNvSpPr>
      </xdr:nvSpPr>
      <xdr:spPr>
        <a:xfrm>
          <a:off x="6029325" y="3619500"/>
          <a:ext cx="390525" cy="0"/>
        </a:xfrm>
        <a:prstGeom prst="rect">
          <a:avLst/>
        </a:prstGeom>
        <a:noFill/>
        <a:ln w="9525" cmpd="sng">
          <a:noFill/>
        </a:ln>
      </xdr:spPr>
      <xdr:txBody>
        <a:bodyPr vertOverflow="clip" wrap="square" lIns="0" tIns="0" rIns="0" bIns="0" anchor="ct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17</xdr:col>
      <xdr:colOff>571500</xdr:colOff>
      <xdr:row>40</xdr:row>
      <xdr:rowOff>104775</xdr:rowOff>
    </xdr:to>
    <xdr:graphicFrame>
      <xdr:nvGraphicFramePr>
        <xdr:cNvPr id="1" name="Chart 1"/>
        <xdr:cNvGraphicFramePr/>
      </xdr:nvGraphicFramePr>
      <xdr:xfrm>
        <a:off x="0" y="2686050"/>
        <a:ext cx="660082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xdr:row>
      <xdr:rowOff>28575</xdr:rowOff>
    </xdr:from>
    <xdr:to>
      <xdr:col>17</xdr:col>
      <xdr:colOff>561975</xdr:colOff>
      <xdr:row>17</xdr:row>
      <xdr:rowOff>19050</xdr:rowOff>
    </xdr:to>
    <xdr:graphicFrame>
      <xdr:nvGraphicFramePr>
        <xdr:cNvPr id="2" name="Chart 2"/>
        <xdr:cNvGraphicFramePr/>
      </xdr:nvGraphicFramePr>
      <xdr:xfrm>
        <a:off x="0" y="428625"/>
        <a:ext cx="6591300" cy="22764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33</xdr:row>
      <xdr:rowOff>0</xdr:rowOff>
    </xdr:from>
    <xdr:to>
      <xdr:col>1</xdr:col>
      <xdr:colOff>0</xdr:colOff>
      <xdr:row>33</xdr:row>
      <xdr:rowOff>0</xdr:rowOff>
    </xdr:to>
    <xdr:sp>
      <xdr:nvSpPr>
        <xdr:cNvPr id="3" name="Line 3"/>
        <xdr:cNvSpPr>
          <a:spLocks/>
        </xdr:cNvSpPr>
      </xdr:nvSpPr>
      <xdr:spPr>
        <a:xfrm flipV="1">
          <a:off x="876300" y="5124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4</xdr:row>
      <xdr:rowOff>66675</xdr:rowOff>
    </xdr:from>
    <xdr:to>
      <xdr:col>16</xdr:col>
      <xdr:colOff>266700</xdr:colOff>
      <xdr:row>6</xdr:row>
      <xdr:rowOff>85725</xdr:rowOff>
    </xdr:to>
    <xdr:sp>
      <xdr:nvSpPr>
        <xdr:cNvPr id="4" name="Freeform 5"/>
        <xdr:cNvSpPr>
          <a:spLocks/>
        </xdr:cNvSpPr>
      </xdr:nvSpPr>
      <xdr:spPr>
        <a:xfrm>
          <a:off x="4752975" y="771525"/>
          <a:ext cx="962025" cy="323850"/>
        </a:xfrm>
        <a:custGeom>
          <a:pathLst>
            <a:path h="46" w="115">
              <a:moveTo>
                <a:pt x="115" y="0"/>
              </a:moveTo>
              <a:lnTo>
                <a:pt x="21" y="0"/>
              </a:lnTo>
              <a:lnTo>
                <a:pt x="0" y="46"/>
              </a:lnTo>
            </a:path>
          </a:pathLst>
        </a:custGeom>
        <a:noFill/>
        <a:ln w="6350" cmpd="sng">
          <a:solidFill>
            <a:srgbClr val="FF00FF"/>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228600</xdr:colOff>
      <xdr:row>3</xdr:row>
      <xdr:rowOff>28575</xdr:rowOff>
    </xdr:from>
    <xdr:to>
      <xdr:col>16</xdr:col>
      <xdr:colOff>333375</xdr:colOff>
      <xdr:row>4</xdr:row>
      <xdr:rowOff>47625</xdr:rowOff>
    </xdr:to>
    <xdr:sp>
      <xdr:nvSpPr>
        <xdr:cNvPr id="5" name="Text Box 6"/>
        <xdr:cNvSpPr txBox="1">
          <a:spLocks noChangeArrowheads="1"/>
        </xdr:cNvSpPr>
      </xdr:nvSpPr>
      <xdr:spPr>
        <a:xfrm>
          <a:off x="5067300" y="581025"/>
          <a:ext cx="714375" cy="171450"/>
        </a:xfrm>
        <a:prstGeom prst="rect">
          <a:avLst/>
        </a:prstGeom>
        <a:noFill/>
        <a:ln w="9525" cmpd="sng">
          <a:noFill/>
        </a:ln>
      </xdr:spPr>
      <xdr:txBody>
        <a:bodyPr vertOverflow="clip" wrap="square" lIns="27432" tIns="18288" rIns="27432" bIns="0"/>
        <a:p>
          <a:pPr algn="ctr">
            <a:defRPr/>
          </a:pPr>
          <a:r>
            <a:rPr lang="en-US" cap="none" sz="1000" b="0" i="0" u="none" baseline="0">
              <a:solidFill>
                <a:srgbClr val="FF00FF"/>
              </a:solidFill>
              <a:latin typeface="ＭＳ Ｐゴシック"/>
              <a:ea typeface="ＭＳ Ｐゴシック"/>
              <a:cs typeface="ＭＳ Ｐゴシック"/>
            </a:rPr>
            <a:t>契約電力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409"/>
  <sheetViews>
    <sheetView tabSelected="1" zoomScalePageLayoutView="0" workbookViewId="0" topLeftCell="A1">
      <pane ySplit="4" topLeftCell="BM27" activePane="bottomLeft" state="frozen"/>
      <selection pane="topLeft" activeCell="A1" sqref="A1"/>
      <selection pane="bottomLeft" activeCell="C12" sqref="C12"/>
    </sheetView>
  </sheetViews>
  <sheetFormatPr defaultColWidth="9.00390625" defaultRowHeight="13.5"/>
  <cols>
    <col min="1" max="1" width="4.25390625" style="9" customWidth="1"/>
    <col min="2" max="2" width="5.125" style="9" customWidth="1"/>
    <col min="3" max="18" width="5.125" style="10" customWidth="1"/>
    <col min="19" max="19" width="2.125" style="10" customWidth="1"/>
    <col min="20" max="20" width="10.375" style="10" customWidth="1"/>
    <col min="21" max="23" width="6.75390625" style="10" customWidth="1"/>
    <col min="24" max="24" width="5.75390625" style="10" customWidth="1"/>
    <col min="25" max="26" width="8.125" style="10" customWidth="1"/>
    <col min="27" max="16384" width="9.00390625" style="10" customWidth="1"/>
  </cols>
  <sheetData>
    <row r="1" spans="15:18" ht="18.75" customHeight="1">
      <c r="O1" s="472" t="str">
        <f>IF(L2="","平成　　年　　月分",L2)</f>
        <v>平成　　年　　月分</v>
      </c>
      <c r="P1" s="472"/>
      <c r="Q1" s="472"/>
      <c r="R1" s="472"/>
    </row>
    <row r="2" spans="1:20" ht="18.75" customHeight="1">
      <c r="A2" s="464" t="s">
        <v>2</v>
      </c>
      <c r="B2" s="465"/>
      <c r="C2" s="466"/>
      <c r="D2" s="113"/>
      <c r="E2" s="114" t="s">
        <v>322</v>
      </c>
      <c r="F2" s="114"/>
      <c r="G2" s="114"/>
      <c r="H2" s="114"/>
      <c r="I2" s="114"/>
      <c r="J2" s="115"/>
      <c r="K2" s="95" t="s">
        <v>112</v>
      </c>
      <c r="L2" s="96">
        <f ca="1">IF(INDIRECT("t13")="","",INDIRECT("t13"))</f>
      </c>
      <c r="M2" s="97"/>
      <c r="N2" s="98" t="str">
        <f>IF(L2="","(　)",WEEKDAY((L2),1))</f>
        <v>(　)</v>
      </c>
      <c r="O2" s="99" t="s">
        <v>3</v>
      </c>
      <c r="P2" s="100">
        <f ca="1">IF(INDIRECT("u13")="","",INDIRECT("u13"))</f>
      </c>
      <c r="Q2" s="101" t="s">
        <v>113</v>
      </c>
      <c r="R2" s="102">
        <f ca="1">IF(INDIRECT("v13")="","",INDIRECT("v13"))</f>
      </c>
      <c r="T2" s="182" t="s">
        <v>118</v>
      </c>
    </row>
    <row r="3" spans="1:21" ht="18.75" customHeight="1">
      <c r="A3" s="467"/>
      <c r="B3" s="468"/>
      <c r="C3" s="469"/>
      <c r="D3" s="116"/>
      <c r="E3" s="117"/>
      <c r="F3" s="117"/>
      <c r="G3" s="117" t="s">
        <v>323</v>
      </c>
      <c r="H3" s="117"/>
      <c r="I3" s="117"/>
      <c r="J3" s="118"/>
      <c r="K3" s="15" t="s">
        <v>6</v>
      </c>
      <c r="L3" s="103">
        <f ca="1">IF(INDIRECT("w13")="","",INDIRECT("w13"))</f>
      </c>
      <c r="M3" s="77"/>
      <c r="N3" s="77"/>
      <c r="O3" s="15" t="s">
        <v>7</v>
      </c>
      <c r="P3" s="104">
        <f ca="1">IF(INDIRECT("x13")="","",INDIRECT("x13"))</f>
      </c>
      <c r="Q3" s="7" t="s">
        <v>8</v>
      </c>
      <c r="R3" s="105"/>
      <c r="T3" s="183" t="s">
        <v>295</v>
      </c>
      <c r="U3" s="10" t="s">
        <v>127</v>
      </c>
    </row>
    <row r="4" spans="1:20" ht="11.25" customHeight="1">
      <c r="A4" s="76"/>
      <c r="B4" s="76"/>
      <c r="C4" s="76"/>
      <c r="D4" s="106"/>
      <c r="E4" s="44"/>
      <c r="F4" s="44"/>
      <c r="G4" s="44"/>
      <c r="H4" s="44"/>
      <c r="I4" s="44"/>
      <c r="J4" s="44"/>
      <c r="K4" s="44"/>
      <c r="L4" s="44"/>
      <c r="M4" s="44"/>
      <c r="N4" s="44"/>
      <c r="O4" s="44"/>
      <c r="P4" s="44"/>
      <c r="Q4" s="44"/>
      <c r="R4" s="44"/>
      <c r="T4" s="444" t="s">
        <v>313</v>
      </c>
    </row>
    <row r="5" spans="1:20" ht="18" customHeight="1">
      <c r="A5" s="11" t="s">
        <v>4</v>
      </c>
      <c r="B5" s="12"/>
      <c r="C5" s="14" t="s">
        <v>142</v>
      </c>
      <c r="D5" s="7"/>
      <c r="E5" s="7"/>
      <c r="F5" s="7"/>
      <c r="G5" s="11" t="s">
        <v>5</v>
      </c>
      <c r="H5" s="12"/>
      <c r="I5" s="479">
        <v>900</v>
      </c>
      <c r="J5" s="480"/>
      <c r="K5" s="33" t="s">
        <v>114</v>
      </c>
      <c r="L5" s="107" t="s">
        <v>271</v>
      </c>
      <c r="M5" s="108"/>
      <c r="N5" s="44"/>
      <c r="O5" s="44"/>
      <c r="P5" s="44"/>
      <c r="Q5" s="475" t="s">
        <v>86</v>
      </c>
      <c r="R5" s="476"/>
      <c r="T5" s="335" t="s">
        <v>212</v>
      </c>
    </row>
    <row r="6" spans="1:20" ht="18" customHeight="1">
      <c r="A6" s="11" t="s">
        <v>80</v>
      </c>
      <c r="B6" s="13"/>
      <c r="C6" s="470">
        <f ca="1">MAX(INDIRECT(T3))</f>
        <v>345.59999999999997</v>
      </c>
      <c r="D6" s="471"/>
      <c r="E6" s="44" t="s">
        <v>115</v>
      </c>
      <c r="F6" s="44"/>
      <c r="G6" s="109" t="s">
        <v>116</v>
      </c>
      <c r="H6" s="12"/>
      <c r="I6" s="479">
        <v>80</v>
      </c>
      <c r="J6" s="480"/>
      <c r="K6" s="8" t="s">
        <v>117</v>
      </c>
      <c r="L6" s="110"/>
      <c r="M6" s="111"/>
      <c r="N6" s="111"/>
      <c r="O6" s="112"/>
      <c r="P6" s="112"/>
      <c r="Q6" s="477"/>
      <c r="R6" s="478"/>
      <c r="T6" s="336">
        <v>38919</v>
      </c>
    </row>
    <row r="7" spans="1:18" ht="15" customHeight="1">
      <c r="A7" s="16" t="s">
        <v>9</v>
      </c>
      <c r="B7" s="17"/>
      <c r="C7" s="18"/>
      <c r="D7" s="19" t="s">
        <v>316</v>
      </c>
      <c r="E7" s="20"/>
      <c r="F7" s="20"/>
      <c r="G7" s="20" t="s">
        <v>317</v>
      </c>
      <c r="H7" s="20"/>
      <c r="I7" s="21"/>
      <c r="J7" s="473" t="s">
        <v>10</v>
      </c>
      <c r="K7" s="22" t="s">
        <v>1</v>
      </c>
      <c r="L7" s="23" t="s">
        <v>318</v>
      </c>
      <c r="M7" s="20"/>
      <c r="N7" s="20"/>
      <c r="O7" s="24" t="s">
        <v>107</v>
      </c>
      <c r="P7" s="20" t="s">
        <v>319</v>
      </c>
      <c r="Q7" s="20"/>
      <c r="R7" s="25"/>
    </row>
    <row r="8" spans="1:18" ht="15" customHeight="1">
      <c r="A8" s="27"/>
      <c r="B8" s="28" t="s">
        <v>81</v>
      </c>
      <c r="C8" s="29"/>
      <c r="D8" s="449" t="s">
        <v>316</v>
      </c>
      <c r="E8" s="9"/>
      <c r="F8" s="9"/>
      <c r="G8" s="9" t="s">
        <v>320</v>
      </c>
      <c r="H8" s="9"/>
      <c r="I8" s="450"/>
      <c r="J8" s="474"/>
      <c r="K8" s="451" t="s">
        <v>1</v>
      </c>
      <c r="L8" s="452" t="s">
        <v>321</v>
      </c>
      <c r="M8" s="9"/>
      <c r="N8" s="9"/>
      <c r="O8" s="453" t="s">
        <v>107</v>
      </c>
      <c r="P8" s="9" t="s">
        <v>319</v>
      </c>
      <c r="Q8" s="9"/>
      <c r="R8" s="31"/>
    </row>
    <row r="9" spans="1:19" ht="13.5" customHeight="1">
      <c r="A9" s="7"/>
      <c r="B9" s="7"/>
      <c r="C9" s="7"/>
      <c r="D9" s="7"/>
      <c r="E9" s="7"/>
      <c r="F9" s="7"/>
      <c r="G9" s="7"/>
      <c r="H9" s="7"/>
      <c r="I9" s="7"/>
      <c r="J9" s="7"/>
      <c r="K9" s="7"/>
      <c r="L9" s="7"/>
      <c r="M9" s="44"/>
      <c r="N9" s="7"/>
      <c r="O9" s="7"/>
      <c r="P9" s="7"/>
      <c r="Q9" s="7"/>
      <c r="R9" s="7"/>
      <c r="S9" s="9"/>
    </row>
    <row r="10" spans="1:26" ht="12">
      <c r="A10" s="32"/>
      <c r="B10" s="33"/>
      <c r="C10" s="16" t="s">
        <v>325</v>
      </c>
      <c r="D10" s="17"/>
      <c r="E10" s="17"/>
      <c r="F10" s="17"/>
      <c r="G10" s="17"/>
      <c r="H10" s="17"/>
      <c r="I10" s="17"/>
      <c r="J10" s="34"/>
      <c r="K10" s="325" t="s">
        <v>230</v>
      </c>
      <c r="L10" s="325" t="s">
        <v>231</v>
      </c>
      <c r="M10" s="92"/>
      <c r="N10" s="74" t="s">
        <v>90</v>
      </c>
      <c r="O10" s="34"/>
      <c r="P10" s="214" t="s">
        <v>144</v>
      </c>
      <c r="Q10" s="215"/>
      <c r="R10" s="216"/>
      <c r="T10" s="189" t="s">
        <v>131</v>
      </c>
      <c r="U10" s="190"/>
      <c r="V10" s="190"/>
      <c r="W10" s="190"/>
      <c r="X10" s="191"/>
      <c r="Y10" s="201" t="s">
        <v>118</v>
      </c>
      <c r="Z10" s="201" t="s">
        <v>140</v>
      </c>
    </row>
    <row r="11" spans="1:26" ht="12">
      <c r="A11" s="26" t="s">
        <v>11</v>
      </c>
      <c r="B11" s="35"/>
      <c r="C11" s="81" t="s">
        <v>12</v>
      </c>
      <c r="D11" s="85"/>
      <c r="E11" s="78" t="s">
        <v>13</v>
      </c>
      <c r="F11" s="83"/>
      <c r="G11" s="84"/>
      <c r="H11" s="79" t="s">
        <v>14</v>
      </c>
      <c r="I11" s="36"/>
      <c r="J11" s="176" t="s">
        <v>15</v>
      </c>
      <c r="K11" s="326" t="s">
        <v>232</v>
      </c>
      <c r="L11" s="326" t="s">
        <v>233</v>
      </c>
      <c r="M11" s="92"/>
      <c r="N11" s="81" t="s">
        <v>206</v>
      </c>
      <c r="O11" s="80" t="s">
        <v>237</v>
      </c>
      <c r="P11" s="217" t="s">
        <v>145</v>
      </c>
      <c r="Q11" s="218"/>
      <c r="R11" s="219"/>
      <c r="T11" s="192" t="s">
        <v>132</v>
      </c>
      <c r="U11" s="197" t="s">
        <v>133</v>
      </c>
      <c r="V11" s="198"/>
      <c r="W11" s="192" t="s">
        <v>134</v>
      </c>
      <c r="X11" s="192" t="s">
        <v>135</v>
      </c>
      <c r="Y11" s="202"/>
      <c r="Z11" s="203">
        <v>2415</v>
      </c>
    </row>
    <row r="12" spans="1:26" s="41" customFormat="1" ht="12">
      <c r="A12" s="37"/>
      <c r="B12" s="38"/>
      <c r="C12" s="72" t="s">
        <v>276</v>
      </c>
      <c r="D12" s="403"/>
      <c r="E12" s="40" t="s">
        <v>16</v>
      </c>
      <c r="F12" s="40"/>
      <c r="G12" s="177" t="s">
        <v>87</v>
      </c>
      <c r="H12" s="178" t="s">
        <v>17</v>
      </c>
      <c r="I12" s="178" t="s">
        <v>84</v>
      </c>
      <c r="J12" s="179" t="s">
        <v>18</v>
      </c>
      <c r="K12" s="327" t="s">
        <v>234</v>
      </c>
      <c r="L12" s="328" t="s">
        <v>235</v>
      </c>
      <c r="M12" s="92"/>
      <c r="N12" s="72" t="s">
        <v>19</v>
      </c>
      <c r="O12" s="73" t="s">
        <v>19</v>
      </c>
      <c r="P12" s="220" t="s">
        <v>146</v>
      </c>
      <c r="Q12" s="47" t="s">
        <v>147</v>
      </c>
      <c r="R12" s="221" t="s">
        <v>148</v>
      </c>
      <c r="T12" s="193"/>
      <c r="U12" s="193" t="s">
        <v>137</v>
      </c>
      <c r="V12" s="193" t="s">
        <v>138</v>
      </c>
      <c r="W12" s="193"/>
      <c r="X12" s="193" t="s">
        <v>136</v>
      </c>
      <c r="Y12" s="204" t="s">
        <v>84</v>
      </c>
      <c r="Z12" s="204" t="s">
        <v>141</v>
      </c>
    </row>
    <row r="13" spans="1:26" ht="12" customHeight="1">
      <c r="A13" s="6">
        <f>EOMONTH(A14,0)+1</f>
        <v>41426</v>
      </c>
      <c r="B13" s="42"/>
      <c r="C13" s="456"/>
      <c r="D13" s="457"/>
      <c r="E13" s="446">
        <f>IF(C13="","",(C13-C14)*600)</f>
      </c>
      <c r="F13" s="447"/>
      <c r="G13" s="70">
        <f>IF(C13="","",E13/DATEDIF(A14,A13,"d"))</f>
      </c>
      <c r="H13" s="288"/>
      <c r="I13" s="71">
        <f aca="true" t="shared" si="0" ref="I13:I38">IF(H13="","",H13*600)</f>
      </c>
      <c r="J13" s="75"/>
      <c r="K13" s="332">
        <f aca="true" t="shared" si="1" ref="K13:K98">IF($G13="","",$G13/$I13/24)</f>
      </c>
      <c r="L13" s="400">
        <f aca="true" t="shared" si="2" ref="L13:L76">IF($E13="","",$E13/$Y13)</f>
      </c>
      <c r="M13" s="92"/>
      <c r="N13" s="174"/>
      <c r="O13" s="175"/>
      <c r="P13" s="236"/>
      <c r="Q13" s="237"/>
      <c r="R13" s="238"/>
      <c r="T13" s="194"/>
      <c r="U13" s="195"/>
      <c r="V13" s="195"/>
      <c r="W13" s="196"/>
      <c r="X13" s="196"/>
      <c r="Y13" s="205">
        <f>ROUND(MAX(I13:I26),)</f>
        <v>346</v>
      </c>
      <c r="Z13" s="206">
        <f>IF(J13="","",ROUND(Y13,0)*$Z$11*(1+(85-J13)/100))</f>
      </c>
    </row>
    <row r="14" spans="1:26" ht="12" customHeight="1">
      <c r="A14" s="6">
        <f>EOMONTH(A15,0)+1</f>
        <v>41395</v>
      </c>
      <c r="B14" s="42"/>
      <c r="C14" s="456">
        <v>1278.79</v>
      </c>
      <c r="D14" s="457"/>
      <c r="E14" s="446">
        <f>IF(C14="","",(C14-C15)*600)</f>
        <v>105029.99999999997</v>
      </c>
      <c r="F14" s="447"/>
      <c r="G14" s="70">
        <f>IF(C14="","",E14/DATEDIF(A15,A14,"d"))</f>
        <v>3500.999999999999</v>
      </c>
      <c r="H14" s="288">
        <v>0.396</v>
      </c>
      <c r="I14" s="71">
        <f t="shared" si="0"/>
        <v>237.60000000000002</v>
      </c>
      <c r="J14" s="75">
        <v>100</v>
      </c>
      <c r="K14" s="332">
        <f t="shared" si="1"/>
        <v>0.61395202020202</v>
      </c>
      <c r="L14" s="400">
        <f t="shared" si="2"/>
        <v>303.5549132947976</v>
      </c>
      <c r="M14" s="92"/>
      <c r="N14" s="174">
        <v>138.5</v>
      </c>
      <c r="O14" s="175">
        <v>0</v>
      </c>
      <c r="P14" s="236">
        <v>26.9</v>
      </c>
      <c r="Q14" s="237">
        <v>28.3</v>
      </c>
      <c r="R14" s="238">
        <v>28.4</v>
      </c>
      <c r="T14" s="194">
        <v>41411</v>
      </c>
      <c r="U14" s="195">
        <v>0.4583333333333333</v>
      </c>
      <c r="V14" s="195">
        <v>0.5069444444444444</v>
      </c>
      <c r="W14" s="196" t="s">
        <v>160</v>
      </c>
      <c r="X14" s="196">
        <v>16</v>
      </c>
      <c r="Y14" s="205">
        <f>ROUND(MAX(I14:I27),)</f>
        <v>346</v>
      </c>
      <c r="Z14" s="206">
        <f>IF(J14="","",ROUND(Y14,0)*$Z$11*(1+(85-J14)/100))</f>
        <v>710251.5</v>
      </c>
    </row>
    <row r="15" spans="1:26" ht="12" customHeight="1">
      <c r="A15" s="6">
        <f>EOMONTH(A16,0)+1</f>
        <v>41365</v>
      </c>
      <c r="B15" s="42"/>
      <c r="C15" s="456">
        <v>1103.74</v>
      </c>
      <c r="D15" s="457"/>
      <c r="E15" s="446">
        <f aca="true" t="shared" si="3" ref="E15:E20">IF(C15="","",(C15-C16)*600)</f>
        <v>105750</v>
      </c>
      <c r="F15" s="447"/>
      <c r="G15" s="70">
        <f aca="true" t="shared" si="4" ref="G15:G20">IF(C15="","",E15/DATEDIF(A16,A15,"d"))</f>
        <v>3411.2903225806454</v>
      </c>
      <c r="H15" s="288">
        <v>0.401</v>
      </c>
      <c r="I15" s="71">
        <f t="shared" si="0"/>
        <v>240.60000000000002</v>
      </c>
      <c r="J15" s="75">
        <v>100</v>
      </c>
      <c r="K15" s="332">
        <f t="shared" si="1"/>
        <v>0.5907610007239964</v>
      </c>
      <c r="L15" s="400">
        <f t="shared" si="2"/>
        <v>305.63583815028903</v>
      </c>
      <c r="M15" s="92"/>
      <c r="N15" s="174">
        <v>139.4</v>
      </c>
      <c r="O15" s="175">
        <v>0</v>
      </c>
      <c r="P15" s="236">
        <v>26.7</v>
      </c>
      <c r="Q15" s="237">
        <v>27.8</v>
      </c>
      <c r="R15" s="238">
        <v>28</v>
      </c>
      <c r="T15" s="194">
        <v>41380</v>
      </c>
      <c r="U15" s="195">
        <v>0.5972222222222222</v>
      </c>
      <c r="V15" s="195">
        <v>0.638888888888889</v>
      </c>
      <c r="W15" s="196" t="s">
        <v>315</v>
      </c>
      <c r="X15" s="196">
        <v>23</v>
      </c>
      <c r="Y15" s="205">
        <f>ROUND(MAX(I15:I28),)</f>
        <v>346</v>
      </c>
      <c r="Z15" s="206">
        <f aca="true" t="shared" si="5" ref="Z15:Z20">IF(J15="","",ROUND(Y15,0)*$Z$11*(1+(85-J15)/100))</f>
        <v>710251.5</v>
      </c>
    </row>
    <row r="16" spans="1:26" ht="12" customHeight="1">
      <c r="A16" s="6">
        <f>EOMONTH(A17,0)+1</f>
        <v>41334</v>
      </c>
      <c r="B16" s="42"/>
      <c r="C16" s="456">
        <v>927.49</v>
      </c>
      <c r="D16" s="457"/>
      <c r="E16" s="446">
        <f t="shared" si="3"/>
        <v>99828</v>
      </c>
      <c r="F16" s="447"/>
      <c r="G16" s="70">
        <f t="shared" si="4"/>
        <v>3565.285714285714</v>
      </c>
      <c r="H16" s="288">
        <v>0.438</v>
      </c>
      <c r="I16" s="71">
        <f t="shared" si="0"/>
        <v>262.8</v>
      </c>
      <c r="J16" s="75">
        <v>100</v>
      </c>
      <c r="K16" s="332">
        <f t="shared" si="1"/>
        <v>0.5652723418134377</v>
      </c>
      <c r="L16" s="400">
        <f t="shared" si="2"/>
        <v>288.5202312138728</v>
      </c>
      <c r="M16" s="92"/>
      <c r="N16" s="174">
        <v>135</v>
      </c>
      <c r="O16" s="175">
        <v>0.01</v>
      </c>
      <c r="P16" s="236">
        <v>26.7</v>
      </c>
      <c r="Q16" s="237">
        <v>28.4</v>
      </c>
      <c r="R16" s="238">
        <v>28.4</v>
      </c>
      <c r="T16" s="194">
        <v>41349</v>
      </c>
      <c r="U16" s="195">
        <v>0.5694444444444444</v>
      </c>
      <c r="V16" s="195">
        <v>0.6180555555555556</v>
      </c>
      <c r="W16" s="196" t="s">
        <v>160</v>
      </c>
      <c r="X16" s="196">
        <v>15.7</v>
      </c>
      <c r="Y16" s="205">
        <f aca="true" t="shared" si="6" ref="Y16:Y21">ROUND(MAX(I16:I29),)</f>
        <v>346</v>
      </c>
      <c r="Z16" s="206">
        <f t="shared" si="5"/>
        <v>710251.5</v>
      </c>
    </row>
    <row r="17" spans="1:26" ht="12" customHeight="1">
      <c r="A17" s="6">
        <f>EOMONTH(A18,0)+1</f>
        <v>41306</v>
      </c>
      <c r="B17" s="42"/>
      <c r="C17" s="456">
        <v>761.11</v>
      </c>
      <c r="D17" s="457"/>
      <c r="E17" s="446">
        <f t="shared" si="3"/>
        <v>108408.00000000004</v>
      </c>
      <c r="F17" s="447"/>
      <c r="G17" s="70">
        <f t="shared" si="4"/>
        <v>3497.0322580645175</v>
      </c>
      <c r="H17" s="288">
        <v>0.42</v>
      </c>
      <c r="I17" s="71">
        <f t="shared" si="0"/>
        <v>252</v>
      </c>
      <c r="J17" s="75">
        <v>100</v>
      </c>
      <c r="K17" s="332">
        <f t="shared" si="1"/>
        <v>0.5782130056323607</v>
      </c>
      <c r="L17" s="400">
        <f t="shared" si="2"/>
        <v>313.31791907514463</v>
      </c>
      <c r="M17" s="92"/>
      <c r="N17" s="174">
        <v>140</v>
      </c>
      <c r="O17" s="175">
        <v>0</v>
      </c>
      <c r="P17" s="236">
        <v>26.1</v>
      </c>
      <c r="Q17" s="237">
        <v>28</v>
      </c>
      <c r="R17" s="238">
        <v>27.1</v>
      </c>
      <c r="T17" s="194">
        <v>41321</v>
      </c>
      <c r="U17" s="195">
        <v>0.59375</v>
      </c>
      <c r="V17" s="195">
        <v>0.6319444444444444</v>
      </c>
      <c r="W17" s="196" t="s">
        <v>311</v>
      </c>
      <c r="X17" s="196">
        <v>0.5</v>
      </c>
      <c r="Y17" s="205">
        <f t="shared" si="6"/>
        <v>346</v>
      </c>
      <c r="Z17" s="206">
        <f t="shared" si="5"/>
        <v>710251.5</v>
      </c>
    </row>
    <row r="18" spans="1:26" ht="12" customHeight="1">
      <c r="A18" s="6">
        <f>EOMONTH(A19,0)+1</f>
        <v>41275</v>
      </c>
      <c r="B18" s="42"/>
      <c r="C18" s="456">
        <v>580.43</v>
      </c>
      <c r="D18" s="457"/>
      <c r="E18" s="446">
        <f t="shared" si="3"/>
        <v>109955.99999999996</v>
      </c>
      <c r="F18" s="447"/>
      <c r="G18" s="70">
        <f t="shared" si="4"/>
        <v>3546.9677419354825</v>
      </c>
      <c r="H18" s="288">
        <v>0.426</v>
      </c>
      <c r="I18" s="71">
        <f t="shared" si="0"/>
        <v>255.6</v>
      </c>
      <c r="J18" s="75">
        <v>100</v>
      </c>
      <c r="K18" s="332">
        <f t="shared" si="1"/>
        <v>0.5782093997677821</v>
      </c>
      <c r="L18" s="400">
        <f t="shared" si="2"/>
        <v>317.7919075144507</v>
      </c>
      <c r="M18" s="92"/>
      <c r="N18" s="174">
        <v>101.9</v>
      </c>
      <c r="O18" s="175">
        <v>0.01</v>
      </c>
      <c r="P18" s="236">
        <v>26</v>
      </c>
      <c r="Q18" s="237">
        <v>28</v>
      </c>
      <c r="R18" s="238">
        <v>27.9</v>
      </c>
      <c r="T18" s="194">
        <v>41288</v>
      </c>
      <c r="U18" s="195">
        <v>0.6145833333333334</v>
      </c>
      <c r="V18" s="195">
        <v>0.6875</v>
      </c>
      <c r="W18" s="196" t="s">
        <v>236</v>
      </c>
      <c r="X18" s="196">
        <v>2</v>
      </c>
      <c r="Y18" s="205">
        <f t="shared" si="6"/>
        <v>346</v>
      </c>
      <c r="Z18" s="206">
        <f t="shared" si="5"/>
        <v>710251.5</v>
      </c>
    </row>
    <row r="19" spans="1:26" ht="12" customHeight="1">
      <c r="A19" s="6">
        <f>EOMONTH(A20,0)+1</f>
        <v>41244</v>
      </c>
      <c r="B19" s="42"/>
      <c r="C19" s="456">
        <v>397.17</v>
      </c>
      <c r="D19" s="457"/>
      <c r="E19" s="446">
        <f t="shared" si="3"/>
        <v>98784.00000000001</v>
      </c>
      <c r="F19" s="447"/>
      <c r="G19" s="70">
        <f t="shared" si="4"/>
        <v>3292.8000000000006</v>
      </c>
      <c r="H19" s="288">
        <v>0.383</v>
      </c>
      <c r="I19" s="71">
        <f t="shared" si="0"/>
        <v>229.8</v>
      </c>
      <c r="J19" s="75">
        <v>100</v>
      </c>
      <c r="K19" s="332">
        <f t="shared" si="1"/>
        <v>0.5970409051349</v>
      </c>
      <c r="L19" s="400">
        <f t="shared" si="2"/>
        <v>285.50289017341044</v>
      </c>
      <c r="M19" s="92"/>
      <c r="N19" s="174">
        <v>99.7</v>
      </c>
      <c r="O19" s="175">
        <v>0.02</v>
      </c>
      <c r="P19" s="236">
        <v>25.9</v>
      </c>
      <c r="Q19" s="237">
        <v>28.2</v>
      </c>
      <c r="R19" s="238">
        <v>28.1</v>
      </c>
      <c r="T19" s="194">
        <v>41257</v>
      </c>
      <c r="U19" s="195">
        <v>0.4583333333333333</v>
      </c>
      <c r="V19" s="195">
        <v>0.513888888888889</v>
      </c>
      <c r="W19" s="196" t="s">
        <v>296</v>
      </c>
      <c r="X19" s="196">
        <v>7.6</v>
      </c>
      <c r="Y19" s="205">
        <f t="shared" si="6"/>
        <v>346</v>
      </c>
      <c r="Z19" s="206">
        <f t="shared" si="5"/>
        <v>710251.5</v>
      </c>
    </row>
    <row r="20" spans="1:26" ht="12" customHeight="1">
      <c r="A20" s="6">
        <f>EOMONTH(A21,0)+1</f>
        <v>41214</v>
      </c>
      <c r="B20" s="42"/>
      <c r="C20" s="456">
        <v>232.53</v>
      </c>
      <c r="D20" s="457"/>
      <c r="E20" s="446">
        <f t="shared" si="3"/>
        <v>111912</v>
      </c>
      <c r="F20" s="447"/>
      <c r="G20" s="70">
        <f t="shared" si="4"/>
        <v>3610.064516129032</v>
      </c>
      <c r="H20" s="288">
        <v>0.42</v>
      </c>
      <c r="I20" s="71">
        <f t="shared" si="0"/>
        <v>252</v>
      </c>
      <c r="J20" s="75">
        <v>100</v>
      </c>
      <c r="K20" s="332">
        <f t="shared" si="1"/>
        <v>0.5969022017409115</v>
      </c>
      <c r="L20" s="400">
        <f t="shared" si="2"/>
        <v>323.4450867052023</v>
      </c>
      <c r="M20" s="92"/>
      <c r="N20" s="174">
        <v>101.1</v>
      </c>
      <c r="O20" s="175">
        <v>0.02</v>
      </c>
      <c r="P20" s="236">
        <v>25.9</v>
      </c>
      <c r="Q20" s="237">
        <v>27.9</v>
      </c>
      <c r="R20" s="238">
        <v>27.9</v>
      </c>
      <c r="T20" s="194">
        <v>41228</v>
      </c>
      <c r="U20" s="195">
        <v>0.4444444444444444</v>
      </c>
      <c r="V20" s="195">
        <v>0.4930555555555556</v>
      </c>
      <c r="W20" s="196" t="s">
        <v>236</v>
      </c>
      <c r="X20" s="196">
        <v>6.2</v>
      </c>
      <c r="Y20" s="205">
        <f t="shared" si="6"/>
        <v>346</v>
      </c>
      <c r="Z20" s="206">
        <f t="shared" si="5"/>
        <v>710251.5</v>
      </c>
    </row>
    <row r="21" spans="1:26" ht="12" customHeight="1">
      <c r="A21" s="6">
        <f>EOMONTH(A24,0)+1</f>
        <v>41183</v>
      </c>
      <c r="B21" s="42"/>
      <c r="C21" s="456">
        <v>46.01</v>
      </c>
      <c r="D21" s="457"/>
      <c r="E21" s="446">
        <f>IF(C21="","",E22+E23)</f>
        <v>128856.00000000004</v>
      </c>
      <c r="F21" s="447"/>
      <c r="G21" s="70">
        <f>IF(C21="","",E21/DATEDIF(A24,A21,"d"))</f>
        <v>4295.200000000002</v>
      </c>
      <c r="H21" s="288">
        <v>0.429</v>
      </c>
      <c r="I21" s="71">
        <f t="shared" si="0"/>
        <v>257.4</v>
      </c>
      <c r="J21" s="75">
        <v>100</v>
      </c>
      <c r="K21" s="332">
        <f t="shared" si="1"/>
        <v>0.6952861952861956</v>
      </c>
      <c r="L21" s="400">
        <f t="shared" si="2"/>
        <v>372.4161849710984</v>
      </c>
      <c r="M21" s="92"/>
      <c r="N21" s="174">
        <v>101.3</v>
      </c>
      <c r="O21" s="175">
        <v>0.01</v>
      </c>
      <c r="P21" s="236">
        <v>26.3</v>
      </c>
      <c r="Q21" s="237">
        <v>28</v>
      </c>
      <c r="R21" s="238">
        <v>28.2</v>
      </c>
      <c r="T21" s="194">
        <v>41198</v>
      </c>
      <c r="U21" s="195">
        <v>0.4305555555555556</v>
      </c>
      <c r="V21" s="195">
        <v>0.47222222222222227</v>
      </c>
      <c r="W21" s="196" t="s">
        <v>160</v>
      </c>
      <c r="X21" s="196">
        <v>21</v>
      </c>
      <c r="Y21" s="205">
        <f t="shared" si="6"/>
        <v>346</v>
      </c>
      <c r="Z21" s="206">
        <f aca="true" t="shared" si="7" ref="Z21:Z28">IF(J21="","",ROUND(Y21,0)*$Z$11*(1+(85-J21)/100))</f>
        <v>710251.5</v>
      </c>
    </row>
    <row r="22" spans="1:26" ht="10.5" customHeight="1">
      <c r="A22" s="230">
        <v>41176</v>
      </c>
      <c r="B22" s="42"/>
      <c r="C22" s="456">
        <v>2.67</v>
      </c>
      <c r="D22" s="457"/>
      <c r="E22" s="446">
        <f>IF(C21="","",(C21-C22)*600)</f>
        <v>26003.999999999996</v>
      </c>
      <c r="F22" s="447"/>
      <c r="G22" s="429"/>
      <c r="H22" s="442" t="s">
        <v>292</v>
      </c>
      <c r="I22" s="430"/>
      <c r="J22" s="441" t="s">
        <v>293</v>
      </c>
      <c r="K22" s="431"/>
      <c r="L22" s="432"/>
      <c r="M22" s="92"/>
      <c r="N22" s="433"/>
      <c r="O22" s="434"/>
      <c r="P22" s="435"/>
      <c r="Q22" s="436"/>
      <c r="R22" s="437"/>
      <c r="T22" s="438"/>
      <c r="U22" s="439"/>
      <c r="V22" s="439"/>
      <c r="W22" s="440"/>
      <c r="X22" s="440"/>
      <c r="Y22" s="205"/>
      <c r="Z22" s="206"/>
    </row>
    <row r="23" spans="1:26" ht="10.5" customHeight="1">
      <c r="A23" s="230">
        <v>41176</v>
      </c>
      <c r="B23" s="42"/>
      <c r="C23" s="456">
        <v>5566.42</v>
      </c>
      <c r="D23" s="457"/>
      <c r="E23" s="446">
        <f>IF(C23="","",(C23-C24)*600)</f>
        <v>102852.00000000004</v>
      </c>
      <c r="F23" s="447"/>
      <c r="G23" s="429"/>
      <c r="H23" s="288">
        <v>0.551</v>
      </c>
      <c r="I23" s="71">
        <f t="shared" si="0"/>
        <v>330.6</v>
      </c>
      <c r="J23" s="441" t="s">
        <v>294</v>
      </c>
      <c r="K23" s="431"/>
      <c r="L23" s="432"/>
      <c r="M23" s="92"/>
      <c r="N23" s="433"/>
      <c r="O23" s="434"/>
      <c r="P23" s="435"/>
      <c r="Q23" s="436"/>
      <c r="R23" s="437"/>
      <c r="T23" s="438"/>
      <c r="U23" s="439"/>
      <c r="V23" s="439"/>
      <c r="W23" s="440"/>
      <c r="X23" s="440"/>
      <c r="Y23" s="205"/>
      <c r="Z23" s="206"/>
    </row>
    <row r="24" spans="1:26" ht="12" customHeight="1">
      <c r="A24" s="6">
        <f>EOMONTH(A25,0)+1</f>
        <v>41153</v>
      </c>
      <c r="B24" s="42"/>
      <c r="C24" s="456">
        <v>5395</v>
      </c>
      <c r="D24" s="457"/>
      <c r="E24" s="446">
        <f>IF(C24="","",(C24-C25)*600)</f>
        <v>147660.00000000023</v>
      </c>
      <c r="F24" s="447"/>
      <c r="G24" s="70">
        <f>IF(C24="","",E24/DATEDIF(A25,A24,"d"))</f>
        <v>4763.22580645162</v>
      </c>
      <c r="H24" s="288">
        <v>0.551</v>
      </c>
      <c r="I24" s="71">
        <f t="shared" si="0"/>
        <v>330.6</v>
      </c>
      <c r="J24" s="75">
        <v>100</v>
      </c>
      <c r="K24" s="332">
        <f t="shared" si="1"/>
        <v>0.6003258981714584</v>
      </c>
      <c r="L24" s="400">
        <f t="shared" si="2"/>
        <v>426.7630057803475</v>
      </c>
      <c r="M24" s="92"/>
      <c r="N24" s="174">
        <v>103</v>
      </c>
      <c r="O24" s="175">
        <v>0.01</v>
      </c>
      <c r="P24" s="236">
        <v>26.7</v>
      </c>
      <c r="Q24" s="237">
        <v>27.3</v>
      </c>
      <c r="R24" s="238">
        <v>27.9</v>
      </c>
      <c r="T24" s="194">
        <v>41166</v>
      </c>
      <c r="U24" s="195">
        <v>0.4791666666666667</v>
      </c>
      <c r="V24" s="195">
        <v>0.5277777777777778</v>
      </c>
      <c r="W24" s="196" t="s">
        <v>160</v>
      </c>
      <c r="X24" s="196">
        <v>33.5</v>
      </c>
      <c r="Y24" s="205">
        <f>ROUND(MAX(I24:I35),)</f>
        <v>346</v>
      </c>
      <c r="Z24" s="206">
        <f t="shared" si="7"/>
        <v>710251.5</v>
      </c>
    </row>
    <row r="25" spans="1:26" ht="12" customHeight="1">
      <c r="A25" s="6">
        <f>EOMONTH(A26,0)+1</f>
        <v>41122</v>
      </c>
      <c r="B25" s="42"/>
      <c r="C25" s="456">
        <v>5148.9</v>
      </c>
      <c r="D25" s="457"/>
      <c r="E25" s="446">
        <f aca="true" t="shared" si="8" ref="E25:E30">IF(C25="","",(C25-C26)*600)</f>
        <v>138323.99999999997</v>
      </c>
      <c r="F25" s="447"/>
      <c r="G25" s="70">
        <f>IF(C25="","",E25/DATEDIF(A26,A25,"d"))</f>
        <v>4462.064516129031</v>
      </c>
      <c r="H25" s="288">
        <v>0.576</v>
      </c>
      <c r="I25" s="71">
        <f t="shared" si="0"/>
        <v>345.59999999999997</v>
      </c>
      <c r="J25" s="75">
        <v>100</v>
      </c>
      <c r="K25" s="332">
        <f t="shared" si="1"/>
        <v>0.5379610961768219</v>
      </c>
      <c r="L25" s="400">
        <f t="shared" si="2"/>
        <v>399.78034682080914</v>
      </c>
      <c r="M25" s="92"/>
      <c r="N25" s="174">
        <v>137</v>
      </c>
      <c r="O25" s="175">
        <v>0.01</v>
      </c>
      <c r="P25" s="236">
        <v>27.2</v>
      </c>
      <c r="Q25" s="237">
        <v>28.1</v>
      </c>
      <c r="R25" s="238">
        <v>28.4</v>
      </c>
      <c r="T25" s="194">
        <v>41135</v>
      </c>
      <c r="U25" s="195">
        <v>0.4861111111111111</v>
      </c>
      <c r="V25" s="195">
        <v>0.5277777777777778</v>
      </c>
      <c r="W25" s="196" t="s">
        <v>210</v>
      </c>
      <c r="X25" s="196">
        <v>31</v>
      </c>
      <c r="Y25" s="205">
        <f>ROUND(MAX(I25:I36),)</f>
        <v>346</v>
      </c>
      <c r="Z25" s="206">
        <f t="shared" si="7"/>
        <v>710251.5</v>
      </c>
    </row>
    <row r="26" spans="1:26" ht="12" customHeight="1">
      <c r="A26" s="6">
        <f>EOMONTH(A27,0)+1</f>
        <v>41091</v>
      </c>
      <c r="B26" s="42"/>
      <c r="C26" s="456">
        <v>4918.36</v>
      </c>
      <c r="D26" s="457"/>
      <c r="E26" s="446">
        <f t="shared" si="8"/>
        <v>116933.99999999965</v>
      </c>
      <c r="F26" s="447"/>
      <c r="G26" s="70">
        <f>IF(C26="","",E26/DATEDIF(A27,A26,"d"))</f>
        <v>3897.7999999999884</v>
      </c>
      <c r="H26" s="288">
        <v>0.436</v>
      </c>
      <c r="I26" s="71">
        <f t="shared" si="0"/>
        <v>261.6</v>
      </c>
      <c r="J26" s="75">
        <v>100</v>
      </c>
      <c r="K26" s="332">
        <f t="shared" si="1"/>
        <v>0.6208269622833824</v>
      </c>
      <c r="L26" s="400">
        <f t="shared" si="2"/>
        <v>318.62125340599357</v>
      </c>
      <c r="M26" s="426" t="s">
        <v>288</v>
      </c>
      <c r="N26" s="427">
        <v>102</v>
      </c>
      <c r="O26" s="175">
        <v>0</v>
      </c>
      <c r="P26" s="236">
        <v>26.9</v>
      </c>
      <c r="Q26" s="237">
        <v>28.3</v>
      </c>
      <c r="R26" s="238">
        <v>28.5</v>
      </c>
      <c r="T26" s="194">
        <v>41102</v>
      </c>
      <c r="U26" s="195">
        <v>0.4444444444444444</v>
      </c>
      <c r="V26" s="195">
        <v>0.5069444444444444</v>
      </c>
      <c r="W26" s="196" t="s">
        <v>236</v>
      </c>
      <c r="X26" s="196">
        <v>25</v>
      </c>
      <c r="Y26" s="205">
        <f>ROUND(MAX(I26:I37),)</f>
        <v>367</v>
      </c>
      <c r="Z26" s="206">
        <f t="shared" si="7"/>
        <v>753359.25</v>
      </c>
    </row>
    <row r="27" spans="1:26" ht="12" customHeight="1">
      <c r="A27" s="6">
        <f>EOMONTH(A28,0)+1</f>
        <v>41061</v>
      </c>
      <c r="B27" s="42"/>
      <c r="C27" s="456">
        <v>4723.47</v>
      </c>
      <c r="D27" s="457"/>
      <c r="E27" s="446">
        <f t="shared" si="8"/>
        <v>113856.00000000013</v>
      </c>
      <c r="F27" s="447"/>
      <c r="G27" s="70">
        <f aca="true" t="shared" si="9" ref="G27:G32">IF(C27="","",E27/DATEDIF(A28,A27,"d"))</f>
        <v>3672.7741935483914</v>
      </c>
      <c r="H27" s="288">
        <v>0.431</v>
      </c>
      <c r="I27" s="71">
        <f t="shared" si="0"/>
        <v>258.6</v>
      </c>
      <c r="J27" s="75">
        <v>100</v>
      </c>
      <c r="K27" s="332">
        <f t="shared" si="1"/>
        <v>0.5917720729486322</v>
      </c>
      <c r="L27" s="400">
        <f t="shared" si="2"/>
        <v>310.2343324250685</v>
      </c>
      <c r="M27" s="92"/>
      <c r="N27" s="174">
        <v>27.4</v>
      </c>
      <c r="O27" s="175">
        <v>0</v>
      </c>
      <c r="P27" s="236">
        <v>26.6</v>
      </c>
      <c r="Q27" s="237">
        <v>27.9</v>
      </c>
      <c r="R27" s="238">
        <v>28.3</v>
      </c>
      <c r="T27" s="194">
        <v>41074</v>
      </c>
      <c r="U27" s="195">
        <v>0.6458333333333334</v>
      </c>
      <c r="V27" s="195">
        <v>0.6944444444444445</v>
      </c>
      <c r="W27" s="196" t="s">
        <v>160</v>
      </c>
      <c r="X27" s="196">
        <v>27</v>
      </c>
      <c r="Y27" s="205">
        <f>ROUND(MAX(I27:I38),)</f>
        <v>367</v>
      </c>
      <c r="Z27" s="206">
        <f t="shared" si="7"/>
        <v>753359.25</v>
      </c>
    </row>
    <row r="28" spans="1:26" ht="12" customHeight="1" hidden="1">
      <c r="A28" s="6">
        <f>EOMONTH(A29,0)+1</f>
        <v>41030</v>
      </c>
      <c r="B28" s="42"/>
      <c r="C28" s="456">
        <v>4533.71</v>
      </c>
      <c r="D28" s="457"/>
      <c r="E28" s="446">
        <f t="shared" si="8"/>
        <v>107141.99999999983</v>
      </c>
      <c r="F28" s="447"/>
      <c r="G28" s="70">
        <f t="shared" si="9"/>
        <v>3571.399999999994</v>
      </c>
      <c r="H28" s="288">
        <v>0.426</v>
      </c>
      <c r="I28" s="71">
        <f t="shared" si="0"/>
        <v>255.6</v>
      </c>
      <c r="J28" s="75">
        <v>100</v>
      </c>
      <c r="K28" s="332">
        <f t="shared" si="1"/>
        <v>0.5821922274387054</v>
      </c>
      <c r="L28" s="400">
        <f t="shared" si="2"/>
        <v>291.9400544959123</v>
      </c>
      <c r="M28" s="92"/>
      <c r="N28" s="174">
        <v>27.6</v>
      </c>
      <c r="O28" s="175">
        <v>0</v>
      </c>
      <c r="P28" s="236">
        <v>26.8</v>
      </c>
      <c r="Q28" s="237">
        <v>27.8</v>
      </c>
      <c r="R28" s="238">
        <v>28.5</v>
      </c>
      <c r="T28" s="194">
        <v>41048</v>
      </c>
      <c r="U28" s="195">
        <v>0.6041666666666666</v>
      </c>
      <c r="V28" s="195">
        <v>0.6458333333333334</v>
      </c>
      <c r="W28" s="196" t="s">
        <v>160</v>
      </c>
      <c r="X28" s="196">
        <v>24</v>
      </c>
      <c r="Y28" s="205">
        <f>ROUND(MAX(I28:I39),)</f>
        <v>367</v>
      </c>
      <c r="Z28" s="206">
        <f t="shared" si="7"/>
        <v>753359.25</v>
      </c>
    </row>
    <row r="29" spans="1:26" ht="12" customHeight="1" hidden="1">
      <c r="A29" s="6">
        <f>EOMONTH(A30,0)+1</f>
        <v>41000</v>
      </c>
      <c r="B29" s="42"/>
      <c r="C29" s="456">
        <v>4355.14</v>
      </c>
      <c r="D29" s="457"/>
      <c r="E29" s="446">
        <f t="shared" si="8"/>
        <v>111486.00000000023</v>
      </c>
      <c r="F29" s="447"/>
      <c r="G29" s="70">
        <f t="shared" si="9"/>
        <v>3596.3225806451687</v>
      </c>
      <c r="H29" s="288">
        <v>0.444</v>
      </c>
      <c r="I29" s="71">
        <f t="shared" si="0"/>
        <v>266.4</v>
      </c>
      <c r="J29" s="75">
        <v>100</v>
      </c>
      <c r="K29" s="332">
        <f t="shared" si="1"/>
        <v>0.5624878911169245</v>
      </c>
      <c r="L29" s="400">
        <f t="shared" si="2"/>
        <v>303.7765667574938</v>
      </c>
      <c r="M29" s="92"/>
      <c r="N29" s="174">
        <v>27.8</v>
      </c>
      <c r="O29" s="175">
        <v>0</v>
      </c>
      <c r="P29" s="236">
        <v>27.4</v>
      </c>
      <c r="Q29" s="237">
        <v>28.2</v>
      </c>
      <c r="R29" s="238">
        <v>28.5</v>
      </c>
      <c r="T29" s="194">
        <v>41017</v>
      </c>
      <c r="U29" s="195">
        <v>0.5972222222222222</v>
      </c>
      <c r="V29" s="195">
        <v>0.6458333333333334</v>
      </c>
      <c r="W29" s="196" t="s">
        <v>273</v>
      </c>
      <c r="X29" s="196">
        <v>15.2</v>
      </c>
      <c r="Y29" s="205">
        <f aca="true" t="shared" si="10" ref="Y29:Y34">ROUND(MAX(I29:I40),)</f>
        <v>367</v>
      </c>
      <c r="Z29" s="206">
        <f aca="true" t="shared" si="11" ref="Z29:Z34">IF(J29="","",ROUND(Y29,0)*$Z$11*(1+(85-J29)/100))</f>
        <v>753359.25</v>
      </c>
    </row>
    <row r="30" spans="1:26" ht="12" customHeight="1" hidden="1">
      <c r="A30" s="6">
        <f>EOMONTH(A31,0)+1</f>
        <v>40969</v>
      </c>
      <c r="B30" s="42"/>
      <c r="C30" s="456">
        <v>4169.33</v>
      </c>
      <c r="D30" s="457"/>
      <c r="E30" s="446">
        <f t="shared" si="8"/>
        <v>109811.99999999999</v>
      </c>
      <c r="F30" s="447"/>
      <c r="G30" s="70">
        <f t="shared" si="9"/>
        <v>3786.620689655172</v>
      </c>
      <c r="H30" s="288">
        <v>0.448</v>
      </c>
      <c r="I30" s="71">
        <f t="shared" si="0"/>
        <v>268.8</v>
      </c>
      <c r="J30" s="75">
        <v>100</v>
      </c>
      <c r="K30" s="332">
        <f t="shared" si="1"/>
        <v>0.5869637725779967</v>
      </c>
      <c r="L30" s="400">
        <f t="shared" si="2"/>
        <v>299.2152588555858</v>
      </c>
      <c r="M30" s="92"/>
      <c r="N30" s="174">
        <v>27.7</v>
      </c>
      <c r="O30" s="175">
        <v>0</v>
      </c>
      <c r="P30" s="236">
        <v>26.6</v>
      </c>
      <c r="Q30" s="237">
        <v>27.9</v>
      </c>
      <c r="R30" s="238">
        <v>28</v>
      </c>
      <c r="T30" s="194">
        <v>40985</v>
      </c>
      <c r="U30" s="195">
        <v>0.5833333333333334</v>
      </c>
      <c r="V30" s="195">
        <v>0.625</v>
      </c>
      <c r="W30" s="196" t="s">
        <v>236</v>
      </c>
      <c r="X30" s="196">
        <v>9.3</v>
      </c>
      <c r="Y30" s="205">
        <f t="shared" si="10"/>
        <v>367</v>
      </c>
      <c r="Z30" s="206">
        <f t="shared" si="11"/>
        <v>753359.25</v>
      </c>
    </row>
    <row r="31" spans="1:26" ht="12" customHeight="1" hidden="1">
      <c r="A31" s="6">
        <f>EOMONTH(A32,0)+1</f>
        <v>40940</v>
      </c>
      <c r="B31" s="42"/>
      <c r="C31" s="456">
        <v>3986.31</v>
      </c>
      <c r="D31" s="457"/>
      <c r="E31" s="446">
        <f aca="true" t="shared" si="12" ref="E31:E36">IF(C31="","",(C31-C32)*600)</f>
        <v>114167.99999999985</v>
      </c>
      <c r="F31" s="447"/>
      <c r="G31" s="70">
        <f t="shared" si="9"/>
        <v>3682.8387096774145</v>
      </c>
      <c r="H31" s="288">
        <v>0.462</v>
      </c>
      <c r="I31" s="71">
        <f t="shared" si="0"/>
        <v>277.2</v>
      </c>
      <c r="J31" s="75">
        <v>100</v>
      </c>
      <c r="K31" s="332">
        <f t="shared" si="1"/>
        <v>0.5535772471256335</v>
      </c>
      <c r="L31" s="400">
        <f t="shared" si="2"/>
        <v>311.08446866484974</v>
      </c>
      <c r="M31" s="92"/>
      <c r="N31" s="174">
        <v>27.8</v>
      </c>
      <c r="O31" s="175">
        <v>0.01</v>
      </c>
      <c r="P31" s="236">
        <v>26.5</v>
      </c>
      <c r="Q31" s="237">
        <v>28</v>
      </c>
      <c r="R31" s="238">
        <v>28.1</v>
      </c>
      <c r="T31" s="194">
        <v>40955</v>
      </c>
      <c r="U31" s="195">
        <v>0.5208333333333334</v>
      </c>
      <c r="V31" s="195">
        <v>0.625</v>
      </c>
      <c r="W31" s="196" t="s">
        <v>160</v>
      </c>
      <c r="X31" s="196">
        <v>5</v>
      </c>
      <c r="Y31" s="205">
        <f t="shared" si="10"/>
        <v>367</v>
      </c>
      <c r="Z31" s="206">
        <f t="shared" si="11"/>
        <v>753359.25</v>
      </c>
    </row>
    <row r="32" spans="1:26" ht="12" customHeight="1" hidden="1">
      <c r="A32" s="6">
        <f>EOMONTH(A33,0)+1</f>
        <v>40909</v>
      </c>
      <c r="B32" s="42"/>
      <c r="C32" s="456">
        <v>3796.03</v>
      </c>
      <c r="D32" s="457"/>
      <c r="E32" s="446">
        <f t="shared" si="12"/>
        <v>115008.00000000017</v>
      </c>
      <c r="F32" s="447"/>
      <c r="G32" s="70">
        <f t="shared" si="9"/>
        <v>3709.9354838709733</v>
      </c>
      <c r="H32" s="288">
        <v>0.431</v>
      </c>
      <c r="I32" s="71">
        <f t="shared" si="0"/>
        <v>258.6</v>
      </c>
      <c r="J32" s="75">
        <v>100</v>
      </c>
      <c r="K32" s="332">
        <f t="shared" si="1"/>
        <v>0.5977596487288884</v>
      </c>
      <c r="L32" s="400">
        <f t="shared" si="2"/>
        <v>313.3732970027253</v>
      </c>
      <c r="M32" s="92"/>
      <c r="N32" s="174">
        <v>27.2</v>
      </c>
      <c r="O32" s="175">
        <v>0.01</v>
      </c>
      <c r="P32" s="236">
        <v>26.2</v>
      </c>
      <c r="Q32" s="237">
        <v>27.9</v>
      </c>
      <c r="R32" s="238">
        <v>27.9</v>
      </c>
      <c r="T32" s="194">
        <v>40924</v>
      </c>
      <c r="U32" s="195">
        <v>0.5833333333333334</v>
      </c>
      <c r="V32" s="195">
        <v>0.625</v>
      </c>
      <c r="W32" s="196" t="s">
        <v>210</v>
      </c>
      <c r="X32" s="196">
        <v>5</v>
      </c>
      <c r="Y32" s="205">
        <f t="shared" si="10"/>
        <v>367</v>
      </c>
      <c r="Z32" s="206">
        <f t="shared" si="11"/>
        <v>753359.25</v>
      </c>
    </row>
    <row r="33" spans="1:26" ht="12" customHeight="1" hidden="1">
      <c r="A33" s="6">
        <f>EOMONTH(A34,0)+1</f>
        <v>40878</v>
      </c>
      <c r="B33" s="42"/>
      <c r="C33" s="456">
        <v>3604.35</v>
      </c>
      <c r="D33" s="457"/>
      <c r="E33" s="446">
        <f t="shared" si="12"/>
        <v>108443.99999999987</v>
      </c>
      <c r="F33" s="447"/>
      <c r="G33" s="70">
        <f aca="true" t="shared" si="13" ref="G33:G38">IF(C33="","",E33/DATEDIF(A34,A33,"d"))</f>
        <v>3614.7999999999956</v>
      </c>
      <c r="H33" s="288">
        <v>0.419</v>
      </c>
      <c r="I33" s="71">
        <f t="shared" si="0"/>
        <v>251.39999999999998</v>
      </c>
      <c r="J33" s="75">
        <v>100</v>
      </c>
      <c r="K33" s="332">
        <f t="shared" si="1"/>
        <v>0.5991116414744093</v>
      </c>
      <c r="L33" s="400">
        <f t="shared" si="2"/>
        <v>295.48773841961815</v>
      </c>
      <c r="M33" s="92"/>
      <c r="N33" s="174">
        <v>27.6</v>
      </c>
      <c r="O33" s="175">
        <v>0</v>
      </c>
      <c r="P33" s="236">
        <v>26.1</v>
      </c>
      <c r="Q33" s="237">
        <v>28.2</v>
      </c>
      <c r="R33" s="238">
        <v>28.1</v>
      </c>
      <c r="T33" s="194">
        <v>40894</v>
      </c>
      <c r="U33" s="195">
        <v>0.611111111111111</v>
      </c>
      <c r="V33" s="195">
        <v>0.6527777777777778</v>
      </c>
      <c r="W33" s="196" t="s">
        <v>210</v>
      </c>
      <c r="X33" s="196">
        <v>4</v>
      </c>
      <c r="Y33" s="205">
        <f t="shared" si="10"/>
        <v>367</v>
      </c>
      <c r="Z33" s="206">
        <f t="shared" si="11"/>
        <v>753359.25</v>
      </c>
    </row>
    <row r="34" spans="1:26" ht="12" customHeight="1" hidden="1">
      <c r="A34" s="6">
        <f>EOMONTH(A35,0)+1</f>
        <v>40848</v>
      </c>
      <c r="B34" s="42"/>
      <c r="C34" s="456">
        <v>3423.61</v>
      </c>
      <c r="D34" s="457"/>
      <c r="E34" s="446">
        <f t="shared" si="12"/>
        <v>113454.00000000009</v>
      </c>
      <c r="F34" s="447"/>
      <c r="G34" s="70">
        <f t="shared" si="13"/>
        <v>3659.806451612906</v>
      </c>
      <c r="H34" s="288">
        <v>0.415</v>
      </c>
      <c r="I34" s="71">
        <f t="shared" si="0"/>
        <v>249</v>
      </c>
      <c r="J34" s="75">
        <v>100</v>
      </c>
      <c r="K34" s="332">
        <f t="shared" si="1"/>
        <v>0.6124174115818116</v>
      </c>
      <c r="L34" s="400">
        <f t="shared" si="2"/>
        <v>309.1389645776569</v>
      </c>
      <c r="M34" s="92"/>
      <c r="N34" s="174">
        <v>27.4</v>
      </c>
      <c r="O34" s="175">
        <v>0.01</v>
      </c>
      <c r="P34" s="236">
        <v>26.1</v>
      </c>
      <c r="Q34" s="237">
        <v>27.8</v>
      </c>
      <c r="R34" s="238">
        <v>28.1</v>
      </c>
      <c r="T34" s="194">
        <v>40865</v>
      </c>
      <c r="U34" s="195">
        <v>0.4166666666666667</v>
      </c>
      <c r="V34" s="195">
        <v>0.4583333333333333</v>
      </c>
      <c r="W34" s="196" t="s">
        <v>210</v>
      </c>
      <c r="X34" s="196">
        <v>12.8</v>
      </c>
      <c r="Y34" s="205">
        <f t="shared" si="10"/>
        <v>367</v>
      </c>
      <c r="Z34" s="206">
        <f t="shared" si="11"/>
        <v>753359.25</v>
      </c>
    </row>
    <row r="35" spans="1:26" ht="12" customHeight="1" hidden="1">
      <c r="A35" s="6">
        <f>EOMONTH(A36,0)+1</f>
        <v>40817</v>
      </c>
      <c r="B35" s="42"/>
      <c r="C35" s="456">
        <v>3234.52</v>
      </c>
      <c r="D35" s="457"/>
      <c r="E35" s="446">
        <f t="shared" si="12"/>
        <v>125052.00000000004</v>
      </c>
      <c r="F35" s="447"/>
      <c r="G35" s="70">
        <f t="shared" si="13"/>
        <v>4168.4000000000015</v>
      </c>
      <c r="H35" s="288">
        <v>0.533</v>
      </c>
      <c r="I35" s="71">
        <f t="shared" si="0"/>
        <v>319.8</v>
      </c>
      <c r="J35" s="75">
        <v>100</v>
      </c>
      <c r="K35" s="332">
        <f t="shared" si="1"/>
        <v>0.543099854075464</v>
      </c>
      <c r="L35" s="400">
        <f t="shared" si="2"/>
        <v>340.74114441416907</v>
      </c>
      <c r="M35" s="92"/>
      <c r="N35" s="174">
        <v>27.5</v>
      </c>
      <c r="O35" s="175">
        <v>0.01</v>
      </c>
      <c r="P35" s="236">
        <v>27.1</v>
      </c>
      <c r="Q35" s="237">
        <v>28.9</v>
      </c>
      <c r="R35" s="238">
        <v>28.6</v>
      </c>
      <c r="T35" s="194">
        <v>40833</v>
      </c>
      <c r="U35" s="195">
        <v>0.4375</v>
      </c>
      <c r="V35" s="195">
        <v>0.5</v>
      </c>
      <c r="W35" s="196" t="s">
        <v>210</v>
      </c>
      <c r="X35" s="196">
        <v>23</v>
      </c>
      <c r="Y35" s="205">
        <f aca="true" t="shared" si="14" ref="Y35:Y40">ROUND(MAX(I35:I46),)</f>
        <v>367</v>
      </c>
      <c r="Z35" s="206">
        <f aca="true" t="shared" si="15" ref="Z35:Z40">IF(J35="","",ROUND(Y35,0)*$Z$11*(1+(85-J35)/100))</f>
        <v>753359.25</v>
      </c>
    </row>
    <row r="36" spans="1:26" ht="12" customHeight="1" hidden="1">
      <c r="A36" s="6">
        <f>EOMONTH(A37,0)+1</f>
        <v>40787</v>
      </c>
      <c r="B36" s="42"/>
      <c r="C36" s="456">
        <v>3026.1</v>
      </c>
      <c r="D36" s="457"/>
      <c r="E36" s="446">
        <f t="shared" si="12"/>
        <v>142895.9999999999</v>
      </c>
      <c r="F36" s="447"/>
      <c r="G36" s="70">
        <f t="shared" si="13"/>
        <v>4609.548387096771</v>
      </c>
      <c r="H36" s="288">
        <v>0.563</v>
      </c>
      <c r="I36" s="71">
        <f t="shared" si="0"/>
        <v>337.79999999999995</v>
      </c>
      <c r="J36" s="75">
        <v>100</v>
      </c>
      <c r="K36" s="332">
        <f t="shared" si="1"/>
        <v>0.5685746481025227</v>
      </c>
      <c r="L36" s="400">
        <f t="shared" si="2"/>
        <v>359.0351758793968</v>
      </c>
      <c r="M36" s="92"/>
      <c r="N36" s="174">
        <v>27.4</v>
      </c>
      <c r="O36" s="175">
        <v>0</v>
      </c>
      <c r="P36" s="236">
        <v>26.8</v>
      </c>
      <c r="Q36" s="237">
        <v>27.9</v>
      </c>
      <c r="R36" s="238">
        <v>28.2</v>
      </c>
      <c r="T36" s="194">
        <v>40802</v>
      </c>
      <c r="U36" s="195">
        <v>0.611111111111111</v>
      </c>
      <c r="V36" s="195">
        <v>0.6527777777777778</v>
      </c>
      <c r="W36" s="196" t="s">
        <v>160</v>
      </c>
      <c r="X36" s="196">
        <v>33.5</v>
      </c>
      <c r="Y36" s="205">
        <f t="shared" si="14"/>
        <v>398</v>
      </c>
      <c r="Z36" s="206">
        <f t="shared" si="15"/>
        <v>816994.5</v>
      </c>
    </row>
    <row r="37" spans="1:26" ht="12" customHeight="1" hidden="1">
      <c r="A37" s="6">
        <f>EOMONTH(A38,0)+1</f>
        <v>40756</v>
      </c>
      <c r="B37" s="42"/>
      <c r="C37" s="456">
        <v>2787.94</v>
      </c>
      <c r="D37" s="457"/>
      <c r="E37" s="446">
        <f aca="true" t="shared" si="16" ref="E37:E42">IF(C37="","",(C37-C38)*600)</f>
        <v>143423.99999999997</v>
      </c>
      <c r="F37" s="447"/>
      <c r="G37" s="70">
        <f t="shared" si="13"/>
        <v>4626.58064516129</v>
      </c>
      <c r="H37" s="288">
        <v>0.612</v>
      </c>
      <c r="I37" s="71">
        <f t="shared" si="0"/>
        <v>367.2</v>
      </c>
      <c r="J37" s="75">
        <v>100</v>
      </c>
      <c r="K37" s="332">
        <f t="shared" si="1"/>
        <v>0.5249841872232763</v>
      </c>
      <c r="L37" s="400">
        <f t="shared" si="2"/>
        <v>319.4298440979955</v>
      </c>
      <c r="M37" s="92"/>
      <c r="N37" s="174">
        <v>27.6</v>
      </c>
      <c r="O37" s="175">
        <v>0.01</v>
      </c>
      <c r="P37" s="236">
        <v>26.7</v>
      </c>
      <c r="Q37" s="237">
        <v>28.5</v>
      </c>
      <c r="R37" s="238">
        <v>28.5</v>
      </c>
      <c r="T37" s="194">
        <v>40772</v>
      </c>
      <c r="U37" s="195">
        <v>0.5694444444444444</v>
      </c>
      <c r="V37" s="195">
        <v>0.625</v>
      </c>
      <c r="W37" s="196" t="s">
        <v>210</v>
      </c>
      <c r="X37" s="196">
        <v>34.7</v>
      </c>
      <c r="Y37" s="205">
        <f t="shared" si="14"/>
        <v>449</v>
      </c>
      <c r="Z37" s="206">
        <f t="shared" si="15"/>
        <v>921684.75</v>
      </c>
    </row>
    <row r="38" spans="1:26" ht="12" customHeight="1" hidden="1">
      <c r="A38" s="6">
        <f>EOMONTH(A39,0)+1</f>
        <v>40725</v>
      </c>
      <c r="B38" s="42"/>
      <c r="C38" s="456">
        <v>2548.9</v>
      </c>
      <c r="D38" s="457"/>
      <c r="E38" s="446">
        <f t="shared" si="16"/>
        <v>132497.99999999994</v>
      </c>
      <c r="F38" s="447"/>
      <c r="G38" s="70">
        <f t="shared" si="13"/>
        <v>4416.599999999998</v>
      </c>
      <c r="H38" s="288">
        <v>0.575</v>
      </c>
      <c r="I38" s="71">
        <f t="shared" si="0"/>
        <v>345</v>
      </c>
      <c r="J38" s="75">
        <v>100</v>
      </c>
      <c r="K38" s="332">
        <f t="shared" si="1"/>
        <v>0.533405797101449</v>
      </c>
      <c r="L38" s="400">
        <f t="shared" si="2"/>
        <v>295.09576837416466</v>
      </c>
      <c r="M38" s="92"/>
      <c r="N38" s="174">
        <v>27.5</v>
      </c>
      <c r="O38" s="175">
        <v>0.03</v>
      </c>
      <c r="P38" s="236">
        <v>26.6</v>
      </c>
      <c r="Q38" s="237">
        <v>27</v>
      </c>
      <c r="R38" s="238">
        <v>28</v>
      </c>
      <c r="T38" s="194">
        <v>40742</v>
      </c>
      <c r="U38" s="195">
        <v>0.6354166666666666</v>
      </c>
      <c r="V38" s="195">
        <v>0.6805555555555555</v>
      </c>
      <c r="W38" s="196" t="s">
        <v>210</v>
      </c>
      <c r="X38" s="196">
        <v>31.5</v>
      </c>
      <c r="Y38" s="205">
        <f t="shared" si="14"/>
        <v>449</v>
      </c>
      <c r="Z38" s="206">
        <f t="shared" si="15"/>
        <v>921684.75</v>
      </c>
    </row>
    <row r="39" spans="1:26" ht="12" customHeight="1" hidden="1">
      <c r="A39" s="6">
        <f>EOMONTH(A40,0)+1</f>
        <v>40695</v>
      </c>
      <c r="B39" s="42"/>
      <c r="C39" s="456">
        <v>2328.07</v>
      </c>
      <c r="D39" s="457"/>
      <c r="E39" s="446">
        <f t="shared" si="16"/>
        <v>119214.00000000003</v>
      </c>
      <c r="F39" s="447"/>
      <c r="G39" s="70">
        <f aca="true" t="shared" si="17" ref="G39:G44">IF(C39="","",E39/DATEDIF(A40,A39,"d"))</f>
        <v>3845.6129032258073</v>
      </c>
      <c r="H39" s="288">
        <v>0.5</v>
      </c>
      <c r="I39" s="71">
        <f aca="true" t="shared" si="18" ref="I39:I55">IF(H39="","",H39*600)</f>
        <v>300</v>
      </c>
      <c r="J39" s="75">
        <v>100</v>
      </c>
      <c r="K39" s="332">
        <f t="shared" si="1"/>
        <v>0.5341129032258066</v>
      </c>
      <c r="L39" s="400">
        <f t="shared" si="2"/>
        <v>265.510022271715</v>
      </c>
      <c r="M39" s="92"/>
      <c r="N39" s="174">
        <v>27.9</v>
      </c>
      <c r="O39" s="175">
        <v>0.03</v>
      </c>
      <c r="P39" s="236">
        <v>26.7</v>
      </c>
      <c r="Q39" s="237">
        <v>28.2</v>
      </c>
      <c r="R39" s="238">
        <v>28.7</v>
      </c>
      <c r="T39" s="194">
        <v>40710</v>
      </c>
      <c r="U39" s="195">
        <v>0.5555555555555556</v>
      </c>
      <c r="V39" s="195">
        <v>0.6041666666666666</v>
      </c>
      <c r="W39" s="196" t="s">
        <v>210</v>
      </c>
      <c r="X39" s="196">
        <v>25</v>
      </c>
      <c r="Y39" s="205">
        <f t="shared" si="14"/>
        <v>449</v>
      </c>
      <c r="Z39" s="206">
        <f t="shared" si="15"/>
        <v>921684.75</v>
      </c>
    </row>
    <row r="40" spans="1:26" ht="12" customHeight="1" hidden="1">
      <c r="A40" s="6">
        <f>EOMONTH(A41,0)+1</f>
        <v>40664</v>
      </c>
      <c r="B40" s="42"/>
      <c r="C40" s="456">
        <v>2129.38</v>
      </c>
      <c r="D40" s="457"/>
      <c r="E40" s="446">
        <f t="shared" si="16"/>
        <v>109722.00000000007</v>
      </c>
      <c r="F40" s="447"/>
      <c r="G40" s="70">
        <f t="shared" si="17"/>
        <v>3657.4000000000024</v>
      </c>
      <c r="H40" s="288">
        <v>0.427</v>
      </c>
      <c r="I40" s="71">
        <f t="shared" si="18"/>
        <v>256.2</v>
      </c>
      <c r="J40" s="75">
        <v>100</v>
      </c>
      <c r="K40" s="332">
        <f t="shared" si="1"/>
        <v>0.5948152485037735</v>
      </c>
      <c r="L40" s="400">
        <f t="shared" si="2"/>
        <v>244.36971046770617</v>
      </c>
      <c r="M40" s="92"/>
      <c r="N40" s="174">
        <v>27.7</v>
      </c>
      <c r="O40" s="175">
        <v>0.02</v>
      </c>
      <c r="P40" s="236">
        <v>27.7</v>
      </c>
      <c r="Q40" s="237">
        <v>28.5</v>
      </c>
      <c r="R40" s="238">
        <v>28.6</v>
      </c>
      <c r="T40" s="194">
        <v>40679</v>
      </c>
      <c r="U40" s="195">
        <v>0.4791666666666667</v>
      </c>
      <c r="V40" s="195">
        <v>0.5416666666666666</v>
      </c>
      <c r="W40" s="196" t="s">
        <v>245</v>
      </c>
      <c r="X40" s="196">
        <v>28</v>
      </c>
      <c r="Y40" s="205">
        <f t="shared" si="14"/>
        <v>449</v>
      </c>
      <c r="Z40" s="206">
        <f t="shared" si="15"/>
        <v>921684.75</v>
      </c>
    </row>
    <row r="41" spans="1:26" ht="12" customHeight="1" hidden="1">
      <c r="A41" s="6">
        <f>EOMONTH(A42,0)+1</f>
        <v>40634</v>
      </c>
      <c r="B41" s="42"/>
      <c r="C41" s="456">
        <v>1946.51</v>
      </c>
      <c r="D41" s="457"/>
      <c r="E41" s="446">
        <f t="shared" si="16"/>
        <v>120377.99999999993</v>
      </c>
      <c r="F41" s="447"/>
      <c r="G41" s="70">
        <f t="shared" si="17"/>
        <v>3883.161290322578</v>
      </c>
      <c r="H41" s="288">
        <v>0.469</v>
      </c>
      <c r="I41" s="71">
        <f t="shared" si="18"/>
        <v>281.4</v>
      </c>
      <c r="J41" s="75">
        <v>100</v>
      </c>
      <c r="K41" s="332">
        <f t="shared" si="1"/>
        <v>0.5749764999885363</v>
      </c>
      <c r="L41" s="400">
        <f t="shared" si="2"/>
        <v>268.1024498886413</v>
      </c>
      <c r="M41" s="92"/>
      <c r="N41" s="174">
        <v>27.3</v>
      </c>
      <c r="O41" s="175">
        <v>0.02</v>
      </c>
      <c r="P41" s="236">
        <v>26.6</v>
      </c>
      <c r="Q41" s="237">
        <v>27.8</v>
      </c>
      <c r="R41" s="238">
        <v>27.9</v>
      </c>
      <c r="T41" s="194">
        <v>40651</v>
      </c>
      <c r="U41" s="195">
        <v>0.4583333333333333</v>
      </c>
      <c r="V41" s="195">
        <v>0.5</v>
      </c>
      <c r="W41" s="196" t="s">
        <v>160</v>
      </c>
      <c r="X41" s="196">
        <v>16.8</v>
      </c>
      <c r="Y41" s="205">
        <f aca="true" t="shared" si="19" ref="Y41:Y46">ROUND(MAX(I41:I52),)</f>
        <v>449</v>
      </c>
      <c r="Z41" s="206">
        <f aca="true" t="shared" si="20" ref="Z41:Z46">IF(J41="","",ROUND(Y41,0)*$Z$11*(1+(85-J41)/100))</f>
        <v>921684.75</v>
      </c>
    </row>
    <row r="42" spans="1:26" ht="12" customHeight="1" hidden="1">
      <c r="A42" s="6">
        <f>EOMONTH(A43,0)+1</f>
        <v>40603</v>
      </c>
      <c r="B42" s="42"/>
      <c r="C42" s="456">
        <v>1745.88</v>
      </c>
      <c r="D42" s="457"/>
      <c r="E42" s="446">
        <f t="shared" si="16"/>
        <v>114114.00000000003</v>
      </c>
      <c r="F42" s="447"/>
      <c r="G42" s="70">
        <f t="shared" si="17"/>
        <v>4075.500000000001</v>
      </c>
      <c r="H42" s="288">
        <v>0.494</v>
      </c>
      <c r="I42" s="71">
        <f t="shared" si="18"/>
        <v>296.4</v>
      </c>
      <c r="J42" s="75">
        <v>100</v>
      </c>
      <c r="K42" s="332">
        <f t="shared" si="1"/>
        <v>0.5729166666666669</v>
      </c>
      <c r="L42" s="400">
        <f t="shared" si="2"/>
        <v>254.15144766147</v>
      </c>
      <c r="M42" s="92"/>
      <c r="N42" s="174">
        <v>27.2</v>
      </c>
      <c r="O42" s="175">
        <v>0.03</v>
      </c>
      <c r="P42" s="236">
        <v>26.7</v>
      </c>
      <c r="Q42" s="237">
        <v>28</v>
      </c>
      <c r="R42" s="238">
        <v>28.6</v>
      </c>
      <c r="T42" s="194">
        <v>40619</v>
      </c>
      <c r="U42" s="195">
        <v>0.6319444444444444</v>
      </c>
      <c r="V42" s="195">
        <v>0.6875</v>
      </c>
      <c r="W42" s="196" t="s">
        <v>266</v>
      </c>
      <c r="X42" s="196">
        <v>2.8</v>
      </c>
      <c r="Y42" s="205">
        <f t="shared" si="19"/>
        <v>449</v>
      </c>
      <c r="Z42" s="206">
        <f t="shared" si="20"/>
        <v>921684.75</v>
      </c>
    </row>
    <row r="43" spans="1:26" ht="12" customHeight="1" hidden="1">
      <c r="A43" s="6">
        <f>EOMONTH(A44,0)+1</f>
        <v>40575</v>
      </c>
      <c r="B43" s="42"/>
      <c r="C43" s="456">
        <v>1555.69</v>
      </c>
      <c r="D43" s="457"/>
      <c r="E43" s="446">
        <f aca="true" t="shared" si="21" ref="E43:E48">IF(C43="","",(C43-C44)*600)</f>
        <v>128117.99999999999</v>
      </c>
      <c r="F43" s="447"/>
      <c r="G43" s="70">
        <f t="shared" si="17"/>
        <v>4132.838709677419</v>
      </c>
      <c r="H43" s="288">
        <v>0.502</v>
      </c>
      <c r="I43" s="71">
        <f t="shared" si="18"/>
        <v>301.2</v>
      </c>
      <c r="J43" s="75">
        <v>100</v>
      </c>
      <c r="K43" s="332">
        <f t="shared" si="1"/>
        <v>0.571718502334747</v>
      </c>
      <c r="L43" s="400">
        <f t="shared" si="2"/>
        <v>285.34075723830733</v>
      </c>
      <c r="M43" s="92"/>
      <c r="N43" s="174">
        <v>27.2</v>
      </c>
      <c r="O43" s="175">
        <v>0.04</v>
      </c>
      <c r="P43" s="236">
        <v>25.8</v>
      </c>
      <c r="Q43" s="237">
        <v>27.9</v>
      </c>
      <c r="R43" s="238">
        <v>28.6</v>
      </c>
      <c r="T43" s="194">
        <v>40590</v>
      </c>
      <c r="U43" s="195">
        <v>0.6319444444444444</v>
      </c>
      <c r="V43" s="195">
        <v>0.6875</v>
      </c>
      <c r="W43" s="196" t="s">
        <v>160</v>
      </c>
      <c r="X43" s="196">
        <v>9</v>
      </c>
      <c r="Y43" s="205">
        <f t="shared" si="19"/>
        <v>449</v>
      </c>
      <c r="Z43" s="206">
        <f t="shared" si="20"/>
        <v>921684.75</v>
      </c>
    </row>
    <row r="44" spans="1:26" ht="12" customHeight="1" hidden="1">
      <c r="A44" s="6">
        <f>EOMONTH(A45,0)+1</f>
        <v>40544</v>
      </c>
      <c r="B44" s="42"/>
      <c r="C44" s="456">
        <v>1342.16</v>
      </c>
      <c r="D44" s="457"/>
      <c r="E44" s="446">
        <f t="shared" si="21"/>
        <v>123516.00000000007</v>
      </c>
      <c r="F44" s="447"/>
      <c r="G44" s="70">
        <f t="shared" si="17"/>
        <v>3984.387096774196</v>
      </c>
      <c r="H44" s="288">
        <v>0.463</v>
      </c>
      <c r="I44" s="71">
        <f t="shared" si="18"/>
        <v>277.8</v>
      </c>
      <c r="J44" s="75">
        <v>100</v>
      </c>
      <c r="K44" s="332">
        <f t="shared" si="1"/>
        <v>0.5976102556956737</v>
      </c>
      <c r="L44" s="400">
        <f t="shared" si="2"/>
        <v>275.09131403118056</v>
      </c>
      <c r="M44" s="92"/>
      <c r="N44" s="174">
        <v>27.7</v>
      </c>
      <c r="O44" s="175">
        <v>0.04</v>
      </c>
      <c r="P44" s="236">
        <v>26.4</v>
      </c>
      <c r="Q44" s="237">
        <v>28</v>
      </c>
      <c r="R44" s="238">
        <v>28.5</v>
      </c>
      <c r="T44" s="194">
        <v>40564</v>
      </c>
      <c r="U44" s="195">
        <v>0.5</v>
      </c>
      <c r="V44" s="195">
        <v>0.5416666666666666</v>
      </c>
      <c r="W44" s="196" t="s">
        <v>210</v>
      </c>
      <c r="X44" s="196">
        <v>6.3</v>
      </c>
      <c r="Y44" s="205">
        <f t="shared" si="19"/>
        <v>449</v>
      </c>
      <c r="Z44" s="206">
        <f t="shared" si="20"/>
        <v>921684.75</v>
      </c>
    </row>
    <row r="45" spans="1:26" ht="12" customHeight="1" hidden="1">
      <c r="A45" s="6">
        <f>EOMONTH(A46,0)+1</f>
        <v>40513</v>
      </c>
      <c r="B45" s="42"/>
      <c r="C45" s="456">
        <v>1136.3</v>
      </c>
      <c r="D45" s="457"/>
      <c r="E45" s="446">
        <f t="shared" si="21"/>
        <v>115679.99999999997</v>
      </c>
      <c r="F45" s="447"/>
      <c r="G45" s="70">
        <f aca="true" t="shared" si="22" ref="G45:G50">IF(C45="","",E45/DATEDIF(A46,A45,"d"))</f>
        <v>3855.999999999999</v>
      </c>
      <c r="H45" s="288">
        <v>0.454</v>
      </c>
      <c r="I45" s="71">
        <f t="shared" si="18"/>
        <v>272.40000000000003</v>
      </c>
      <c r="J45" s="75">
        <v>100</v>
      </c>
      <c r="K45" s="332">
        <f t="shared" si="1"/>
        <v>0.5898188937836513</v>
      </c>
      <c r="L45" s="400">
        <f t="shared" si="2"/>
        <v>257.6391982182627</v>
      </c>
      <c r="M45" s="92"/>
      <c r="N45" s="174">
        <v>26.9</v>
      </c>
      <c r="O45" s="175">
        <v>0.07</v>
      </c>
      <c r="P45" s="236">
        <v>25.3</v>
      </c>
      <c r="Q45" s="237">
        <v>27.4</v>
      </c>
      <c r="R45" s="238">
        <v>28.3</v>
      </c>
      <c r="T45" s="194">
        <v>40530</v>
      </c>
      <c r="U45" s="195">
        <v>0.5069444444444444</v>
      </c>
      <c r="V45" s="195">
        <v>0.5555555555555556</v>
      </c>
      <c r="W45" s="196" t="s">
        <v>236</v>
      </c>
      <c r="X45" s="196">
        <v>5</v>
      </c>
      <c r="Y45" s="205">
        <f t="shared" si="19"/>
        <v>449</v>
      </c>
      <c r="Z45" s="206">
        <f t="shared" si="20"/>
        <v>921684.75</v>
      </c>
    </row>
    <row r="46" spans="1:26" ht="12" customHeight="1" hidden="1">
      <c r="A46" s="6">
        <f>EOMONTH(A47,0)+1</f>
        <v>40483</v>
      </c>
      <c r="B46" s="42"/>
      <c r="C46" s="456">
        <v>943.5</v>
      </c>
      <c r="D46" s="457"/>
      <c r="E46" s="446">
        <f t="shared" si="21"/>
        <v>126023.99999999997</v>
      </c>
      <c r="F46" s="447"/>
      <c r="G46" s="70">
        <f t="shared" si="22"/>
        <v>4065.2903225806444</v>
      </c>
      <c r="H46" s="288">
        <v>0.479</v>
      </c>
      <c r="I46" s="71">
        <f t="shared" si="18"/>
        <v>287.4</v>
      </c>
      <c r="J46" s="75">
        <v>100</v>
      </c>
      <c r="K46" s="332">
        <f t="shared" si="1"/>
        <v>0.5893775113924619</v>
      </c>
      <c r="L46" s="400">
        <f t="shared" si="2"/>
        <v>280.6770601336302</v>
      </c>
      <c r="M46" s="92"/>
      <c r="N46" s="174">
        <v>27</v>
      </c>
      <c r="O46" s="175">
        <v>0.05</v>
      </c>
      <c r="P46" s="236">
        <v>26.7</v>
      </c>
      <c r="Q46" s="237">
        <v>28.3</v>
      </c>
      <c r="R46" s="238">
        <v>28</v>
      </c>
      <c r="T46" s="194">
        <v>40497</v>
      </c>
      <c r="U46" s="195">
        <v>0.5</v>
      </c>
      <c r="V46" s="195">
        <v>0.5416666666666666</v>
      </c>
      <c r="W46" s="196" t="s">
        <v>236</v>
      </c>
      <c r="X46" s="196">
        <v>10</v>
      </c>
      <c r="Y46" s="205">
        <f t="shared" si="19"/>
        <v>449</v>
      </c>
      <c r="Z46" s="206">
        <f t="shared" si="20"/>
        <v>921684.75</v>
      </c>
    </row>
    <row r="47" spans="1:26" ht="12" customHeight="1" hidden="1">
      <c r="A47" s="6">
        <f>EOMONTH(A48,0)+1</f>
        <v>40452</v>
      </c>
      <c r="B47" s="42"/>
      <c r="C47" s="456">
        <v>733.46</v>
      </c>
      <c r="D47" s="457"/>
      <c r="E47" s="446">
        <f t="shared" si="21"/>
        <v>143952</v>
      </c>
      <c r="F47" s="447"/>
      <c r="G47" s="70">
        <f t="shared" si="22"/>
        <v>4798.4</v>
      </c>
      <c r="H47" s="288">
        <v>0.664</v>
      </c>
      <c r="I47" s="71">
        <f t="shared" si="18"/>
        <v>398.40000000000003</v>
      </c>
      <c r="J47" s="75">
        <v>100</v>
      </c>
      <c r="K47" s="332">
        <f t="shared" si="1"/>
        <v>0.5018406961178045</v>
      </c>
      <c r="L47" s="400">
        <f t="shared" si="2"/>
        <v>320.6057906458797</v>
      </c>
      <c r="M47" s="92"/>
      <c r="N47" s="174">
        <v>28</v>
      </c>
      <c r="O47" s="175">
        <v>0.02</v>
      </c>
      <c r="P47" s="236">
        <v>27</v>
      </c>
      <c r="Q47" s="237">
        <v>29.1</v>
      </c>
      <c r="R47" s="238">
        <v>29.4</v>
      </c>
      <c r="T47" s="194">
        <v>40466</v>
      </c>
      <c r="U47" s="195">
        <v>0.642361111111111</v>
      </c>
      <c r="V47" s="195">
        <v>0.6875</v>
      </c>
      <c r="W47" s="196" t="s">
        <v>210</v>
      </c>
      <c r="X47" s="196">
        <v>22.5</v>
      </c>
      <c r="Y47" s="205">
        <f aca="true" t="shared" si="23" ref="Y47:Y52">ROUND(MAX(I47:I58),)</f>
        <v>449</v>
      </c>
      <c r="Z47" s="206">
        <f aca="true" t="shared" si="24" ref="Z47:Z52">IF(J47="","",ROUND(Y47,0)*$Z$11*(1+(85-J47)/100))</f>
        <v>921684.75</v>
      </c>
    </row>
    <row r="48" spans="1:26" ht="12" customHeight="1" hidden="1">
      <c r="A48" s="6">
        <f>EOMONTH(A49,0)+1</f>
        <v>40422</v>
      </c>
      <c r="B48" s="42"/>
      <c r="C48" s="456">
        <v>493.54</v>
      </c>
      <c r="D48" s="457"/>
      <c r="E48" s="446">
        <f t="shared" si="21"/>
        <v>170886.00000000003</v>
      </c>
      <c r="F48" s="447"/>
      <c r="G48" s="70">
        <f t="shared" si="22"/>
        <v>5512.451612903226</v>
      </c>
      <c r="H48" s="288">
        <v>0.748</v>
      </c>
      <c r="I48" s="71">
        <f t="shared" si="18"/>
        <v>448.8</v>
      </c>
      <c r="J48" s="75">
        <v>100</v>
      </c>
      <c r="K48" s="332">
        <f t="shared" si="1"/>
        <v>0.5117769248461849</v>
      </c>
      <c r="L48" s="400">
        <f t="shared" si="2"/>
        <v>380.59242761692656</v>
      </c>
      <c r="M48" s="92"/>
      <c r="N48" s="174">
        <v>27.7</v>
      </c>
      <c r="O48" s="175">
        <v>0.04</v>
      </c>
      <c r="P48" s="236">
        <v>26.8</v>
      </c>
      <c r="Q48" s="237">
        <v>28.2</v>
      </c>
      <c r="R48" s="238">
        <v>29.1</v>
      </c>
      <c r="T48" s="194">
        <v>40437</v>
      </c>
      <c r="U48" s="195">
        <v>0.47222222222222227</v>
      </c>
      <c r="V48" s="195">
        <v>0.513888888888889</v>
      </c>
      <c r="W48" s="196" t="s">
        <v>246</v>
      </c>
      <c r="X48" s="196">
        <v>25</v>
      </c>
      <c r="Y48" s="205">
        <f t="shared" si="23"/>
        <v>449</v>
      </c>
      <c r="Z48" s="206">
        <f t="shared" si="24"/>
        <v>921684.75</v>
      </c>
    </row>
    <row r="49" spans="1:26" ht="12" customHeight="1" hidden="1">
      <c r="A49" s="6">
        <f>EOMONTH(A50,0)+1</f>
        <v>40391</v>
      </c>
      <c r="B49" s="42"/>
      <c r="C49" s="456">
        <v>208.73</v>
      </c>
      <c r="D49" s="457"/>
      <c r="E49" s="446">
        <f>IF(C49="","",(C49-C50+10^4)*600)</f>
        <v>156239.99999999977</v>
      </c>
      <c r="F49" s="447"/>
      <c r="G49" s="70">
        <f t="shared" si="22"/>
        <v>5039.999999999993</v>
      </c>
      <c r="H49" s="288">
        <v>0.648</v>
      </c>
      <c r="I49" s="71">
        <f t="shared" si="18"/>
        <v>388.8</v>
      </c>
      <c r="J49" s="75">
        <v>100</v>
      </c>
      <c r="K49" s="332">
        <f t="shared" si="1"/>
        <v>0.5401234567901226</v>
      </c>
      <c r="L49" s="400">
        <f t="shared" si="2"/>
        <v>401.6452442159377</v>
      </c>
      <c r="M49" s="92"/>
      <c r="N49" s="174">
        <v>27.5</v>
      </c>
      <c r="O49" s="175">
        <v>0.02</v>
      </c>
      <c r="P49" s="236">
        <v>26.8</v>
      </c>
      <c r="Q49" s="237">
        <v>28.4</v>
      </c>
      <c r="R49" s="238">
        <v>28.7</v>
      </c>
      <c r="T49" s="194">
        <v>40406</v>
      </c>
      <c r="U49" s="195">
        <v>0.4513888888888889</v>
      </c>
      <c r="V49" s="195">
        <v>0.5</v>
      </c>
      <c r="W49" s="196" t="s">
        <v>210</v>
      </c>
      <c r="X49" s="196">
        <v>34</v>
      </c>
      <c r="Y49" s="205">
        <f t="shared" si="23"/>
        <v>389</v>
      </c>
      <c r="Z49" s="206">
        <f t="shared" si="24"/>
        <v>798519.75</v>
      </c>
    </row>
    <row r="50" spans="1:26" ht="12" customHeight="1" hidden="1">
      <c r="A50" s="6">
        <f>EOMONTH(A51,0)+1</f>
        <v>40360</v>
      </c>
      <c r="B50" s="42"/>
      <c r="C50" s="456">
        <v>9948.33</v>
      </c>
      <c r="D50" s="457"/>
      <c r="E50" s="446">
        <f>IF(C50="","",(C50-C51)*600)</f>
        <v>129131.9999999996</v>
      </c>
      <c r="F50" s="447"/>
      <c r="G50" s="70">
        <f t="shared" si="22"/>
        <v>4304.399999999987</v>
      </c>
      <c r="H50" s="288">
        <v>0.524</v>
      </c>
      <c r="I50" s="71">
        <f t="shared" si="18"/>
        <v>314.40000000000003</v>
      </c>
      <c r="J50" s="75">
        <v>100</v>
      </c>
      <c r="K50" s="332">
        <f t="shared" si="1"/>
        <v>0.5704516539440185</v>
      </c>
      <c r="L50" s="400">
        <f t="shared" si="2"/>
        <v>353.7863013698619</v>
      </c>
      <c r="M50" s="92"/>
      <c r="N50" s="174">
        <v>28</v>
      </c>
      <c r="O50" s="175">
        <v>0.01</v>
      </c>
      <c r="P50" s="236">
        <v>27.1</v>
      </c>
      <c r="Q50" s="237">
        <v>27.7</v>
      </c>
      <c r="R50" s="238">
        <v>28.3</v>
      </c>
      <c r="T50" s="194">
        <v>40376</v>
      </c>
      <c r="U50" s="195">
        <v>0.6041666666666666</v>
      </c>
      <c r="V50" s="195">
        <v>0.6458333333333334</v>
      </c>
      <c r="W50" s="196" t="s">
        <v>160</v>
      </c>
      <c r="X50" s="196">
        <v>34.5</v>
      </c>
      <c r="Y50" s="205">
        <f t="shared" si="23"/>
        <v>365</v>
      </c>
      <c r="Z50" s="206">
        <f t="shared" si="24"/>
        <v>749253.75</v>
      </c>
    </row>
    <row r="51" spans="1:26" ht="12" customHeight="1" hidden="1">
      <c r="A51" s="6">
        <f>EOMONTH(A52,0)+1</f>
        <v>40330</v>
      </c>
      <c r="B51" s="42"/>
      <c r="C51" s="456">
        <v>9733.11</v>
      </c>
      <c r="D51" s="457"/>
      <c r="E51" s="446">
        <f aca="true" t="shared" si="25" ref="E51:E56">IF(C51="","",(C51-C52)*600)</f>
        <v>122166.00000000035</v>
      </c>
      <c r="F51" s="447"/>
      <c r="G51" s="70">
        <f aca="true" t="shared" si="26" ref="G51:G56">IF(C51="","",E51/DATEDIF(A52,A51,"d"))</f>
        <v>3940.8387096774304</v>
      </c>
      <c r="H51" s="288">
        <v>0.468</v>
      </c>
      <c r="I51" s="71">
        <f t="shared" si="18"/>
        <v>280.8</v>
      </c>
      <c r="J51" s="75">
        <v>100</v>
      </c>
      <c r="K51" s="332">
        <f t="shared" si="1"/>
        <v>0.5847635787151932</v>
      </c>
      <c r="L51" s="400">
        <f t="shared" si="2"/>
        <v>334.70136986301463</v>
      </c>
      <c r="M51" s="92"/>
      <c r="N51" s="174">
        <v>27.9</v>
      </c>
      <c r="O51" s="175">
        <v>0.02</v>
      </c>
      <c r="P51" s="236">
        <v>27.1</v>
      </c>
      <c r="Q51" s="237">
        <v>28.8</v>
      </c>
      <c r="R51" s="238">
        <v>28.8</v>
      </c>
      <c r="T51" s="194">
        <v>40340</v>
      </c>
      <c r="U51" s="195">
        <v>0.6458333333333334</v>
      </c>
      <c r="V51" s="195">
        <v>0.6979166666666666</v>
      </c>
      <c r="W51" s="196" t="s">
        <v>160</v>
      </c>
      <c r="X51" s="196">
        <v>28</v>
      </c>
      <c r="Y51" s="205">
        <f t="shared" si="23"/>
        <v>365</v>
      </c>
      <c r="Z51" s="206">
        <f t="shared" si="24"/>
        <v>749253.75</v>
      </c>
    </row>
    <row r="52" spans="1:26" ht="12" customHeight="1" hidden="1">
      <c r="A52" s="6">
        <f>EOMONTH(A53,0)+1</f>
        <v>40299</v>
      </c>
      <c r="B52" s="42"/>
      <c r="C52" s="456">
        <v>9529.5</v>
      </c>
      <c r="D52" s="457"/>
      <c r="E52" s="446">
        <f t="shared" si="25"/>
        <v>114420.00000000044</v>
      </c>
      <c r="F52" s="447"/>
      <c r="G52" s="70">
        <f t="shared" si="26"/>
        <v>3814.0000000000146</v>
      </c>
      <c r="H52" s="288">
        <v>0.444</v>
      </c>
      <c r="I52" s="71">
        <f t="shared" si="18"/>
        <v>266.4</v>
      </c>
      <c r="J52" s="75">
        <v>100</v>
      </c>
      <c r="K52" s="332">
        <f t="shared" si="1"/>
        <v>0.5965340340340364</v>
      </c>
      <c r="L52" s="400">
        <f t="shared" si="2"/>
        <v>313.47945205479573</v>
      </c>
      <c r="M52" s="92"/>
      <c r="N52" s="174">
        <v>27.6</v>
      </c>
      <c r="O52" s="175">
        <v>0.01</v>
      </c>
      <c r="P52" s="236">
        <v>27</v>
      </c>
      <c r="Q52" s="237">
        <v>28.6</v>
      </c>
      <c r="R52" s="238">
        <v>29.1</v>
      </c>
      <c r="T52" s="194">
        <v>40311</v>
      </c>
      <c r="U52" s="195">
        <v>0.5625</v>
      </c>
      <c r="V52" s="195">
        <v>0.611111111111111</v>
      </c>
      <c r="W52" s="196" t="s">
        <v>257</v>
      </c>
      <c r="X52" s="196">
        <v>16</v>
      </c>
      <c r="Y52" s="205">
        <f t="shared" si="23"/>
        <v>365</v>
      </c>
      <c r="Z52" s="206">
        <f t="shared" si="24"/>
        <v>749253.75</v>
      </c>
    </row>
    <row r="53" spans="1:26" ht="12" customHeight="1" hidden="1">
      <c r="A53" s="6">
        <f>EOMONTH(A54,0)+1</f>
        <v>40269</v>
      </c>
      <c r="B53" s="42"/>
      <c r="C53" s="456">
        <v>9338.8</v>
      </c>
      <c r="D53" s="457"/>
      <c r="E53" s="446">
        <f t="shared" si="25"/>
        <v>119550</v>
      </c>
      <c r="F53" s="447"/>
      <c r="G53" s="70">
        <f t="shared" si="26"/>
        <v>3856.451612903226</v>
      </c>
      <c r="H53" s="288">
        <v>0.446</v>
      </c>
      <c r="I53" s="71">
        <f t="shared" si="18"/>
        <v>267.6</v>
      </c>
      <c r="J53" s="75">
        <v>100</v>
      </c>
      <c r="K53" s="332">
        <f t="shared" si="1"/>
        <v>0.6004689232846327</v>
      </c>
      <c r="L53" s="400">
        <f t="shared" si="2"/>
        <v>327.5342465753425</v>
      </c>
      <c r="M53" s="92"/>
      <c r="N53" s="174">
        <v>27.7</v>
      </c>
      <c r="O53" s="175">
        <v>0.01</v>
      </c>
      <c r="P53" s="236">
        <v>26.9</v>
      </c>
      <c r="Q53" s="237">
        <v>28.3</v>
      </c>
      <c r="R53" s="238">
        <v>28.9</v>
      </c>
      <c r="T53" s="194">
        <v>40284</v>
      </c>
      <c r="U53" s="195">
        <v>0.6736111111111112</v>
      </c>
      <c r="V53" s="195">
        <v>0.71875</v>
      </c>
      <c r="W53" s="196" t="s">
        <v>236</v>
      </c>
      <c r="X53" s="196">
        <v>9</v>
      </c>
      <c r="Y53" s="205">
        <f aca="true" t="shared" si="27" ref="Y53:Y58">ROUND(MAX(I53:I64),)</f>
        <v>365</v>
      </c>
      <c r="Z53" s="206">
        <f aca="true" t="shared" si="28" ref="Z53:Z58">IF(J53="","",ROUND(Y53,0)*$Z$11*(1+(85-J53)/100))</f>
        <v>749253.75</v>
      </c>
    </row>
    <row r="54" spans="1:26" ht="12" customHeight="1" hidden="1">
      <c r="A54" s="6">
        <f>EOMONTH(A55,0)+1</f>
        <v>40238</v>
      </c>
      <c r="B54" s="42"/>
      <c r="C54" s="456">
        <v>9139.55</v>
      </c>
      <c r="D54" s="457"/>
      <c r="E54" s="446">
        <f t="shared" si="25"/>
        <v>112397.99999999996</v>
      </c>
      <c r="F54" s="447"/>
      <c r="G54" s="70">
        <f t="shared" si="26"/>
        <v>4014.214285714284</v>
      </c>
      <c r="H54" s="288">
        <v>0.488</v>
      </c>
      <c r="I54" s="71">
        <f t="shared" si="18"/>
        <v>292.8</v>
      </c>
      <c r="J54" s="75">
        <v>100</v>
      </c>
      <c r="K54" s="332">
        <f t="shared" si="1"/>
        <v>0.5712395101483213</v>
      </c>
      <c r="L54" s="400">
        <f t="shared" si="2"/>
        <v>307.9397260273971</v>
      </c>
      <c r="M54" s="92"/>
      <c r="N54" s="174">
        <v>27.2</v>
      </c>
      <c r="O54" s="175">
        <v>0.02</v>
      </c>
      <c r="P54" s="236">
        <v>26.5</v>
      </c>
      <c r="Q54" s="237">
        <v>28.5</v>
      </c>
      <c r="R54" s="238">
        <v>28.6</v>
      </c>
      <c r="T54" s="194">
        <v>40253</v>
      </c>
      <c r="U54" s="195">
        <v>0.4513888888888889</v>
      </c>
      <c r="V54" s="195">
        <v>0.5277777777777778</v>
      </c>
      <c r="W54" s="196" t="s">
        <v>246</v>
      </c>
      <c r="X54" s="196">
        <v>12</v>
      </c>
      <c r="Y54" s="205">
        <f t="shared" si="27"/>
        <v>365</v>
      </c>
      <c r="Z54" s="206">
        <f t="shared" si="28"/>
        <v>749253.75</v>
      </c>
    </row>
    <row r="55" spans="1:26" ht="12" customHeight="1" hidden="1">
      <c r="A55" s="6">
        <f>EOMONTH(A56,0)+1</f>
        <v>40210</v>
      </c>
      <c r="B55" s="42"/>
      <c r="C55" s="456">
        <v>8952.22</v>
      </c>
      <c r="D55" s="457"/>
      <c r="E55" s="446">
        <f t="shared" si="25"/>
        <v>124841.99999999983</v>
      </c>
      <c r="F55" s="447"/>
      <c r="G55" s="70">
        <f t="shared" si="26"/>
        <v>4027.161290322575</v>
      </c>
      <c r="H55" s="288">
        <v>0.475</v>
      </c>
      <c r="I55" s="71">
        <f t="shared" si="18"/>
        <v>285</v>
      </c>
      <c r="J55" s="75">
        <v>100</v>
      </c>
      <c r="K55" s="332">
        <f t="shared" si="1"/>
        <v>0.5887662705149964</v>
      </c>
      <c r="L55" s="400">
        <f t="shared" si="2"/>
        <v>342.0328767123283</v>
      </c>
      <c r="M55" s="92"/>
      <c r="N55" s="174">
        <v>27.7</v>
      </c>
      <c r="O55" s="175">
        <v>0.03</v>
      </c>
      <c r="P55" s="236">
        <v>26.4</v>
      </c>
      <c r="Q55" s="237">
        <v>28.5</v>
      </c>
      <c r="R55" s="238">
        <v>28.8</v>
      </c>
      <c r="T55" s="194">
        <v>40225</v>
      </c>
      <c r="U55" s="195">
        <v>0.611111111111111</v>
      </c>
      <c r="V55" s="195">
        <v>0.6666666666666666</v>
      </c>
      <c r="W55" s="196" t="s">
        <v>210</v>
      </c>
      <c r="X55" s="196">
        <v>3.5</v>
      </c>
      <c r="Y55" s="205">
        <f t="shared" si="27"/>
        <v>365</v>
      </c>
      <c r="Z55" s="206">
        <f t="shared" si="28"/>
        <v>749253.75</v>
      </c>
    </row>
    <row r="56" spans="1:26" ht="12" customHeight="1" hidden="1">
      <c r="A56" s="6">
        <f>EOMONTH(A57,0)+1</f>
        <v>40179</v>
      </c>
      <c r="B56" s="42"/>
      <c r="C56" s="456">
        <v>8744.15</v>
      </c>
      <c r="D56" s="457"/>
      <c r="E56" s="446">
        <f t="shared" si="25"/>
        <v>123006.00000000013</v>
      </c>
      <c r="F56" s="447"/>
      <c r="G56" s="70">
        <f t="shared" si="26"/>
        <v>3967.935483870972</v>
      </c>
      <c r="H56" s="288">
        <v>0.465</v>
      </c>
      <c r="I56" s="71">
        <f aca="true" t="shared" si="29" ref="I56:I61">IF(H56="","",H56*600)</f>
        <v>279</v>
      </c>
      <c r="J56" s="75">
        <v>100</v>
      </c>
      <c r="K56" s="332">
        <f t="shared" si="1"/>
        <v>0.5925829575673495</v>
      </c>
      <c r="L56" s="400">
        <f t="shared" si="2"/>
        <v>337.00273972602776</v>
      </c>
      <c r="M56" s="92"/>
      <c r="N56" s="174">
        <v>27.4</v>
      </c>
      <c r="O56" s="175">
        <v>0.03</v>
      </c>
      <c r="P56" s="236">
        <v>26.7</v>
      </c>
      <c r="Q56" s="237">
        <v>28.8</v>
      </c>
      <c r="R56" s="238">
        <v>29</v>
      </c>
      <c r="T56" s="194">
        <v>40194</v>
      </c>
      <c r="U56" s="195">
        <v>0.611111111111111</v>
      </c>
      <c r="V56" s="195">
        <v>0.6597222222222222</v>
      </c>
      <c r="W56" s="196" t="s">
        <v>245</v>
      </c>
      <c r="X56" s="196">
        <v>4</v>
      </c>
      <c r="Y56" s="205">
        <f t="shared" si="27"/>
        <v>365</v>
      </c>
      <c r="Z56" s="206">
        <f t="shared" si="28"/>
        <v>749253.75</v>
      </c>
    </row>
    <row r="57" spans="1:26" ht="12" customHeight="1" hidden="1">
      <c r="A57" s="6">
        <f>EOMONTH(A58,0)+1</f>
        <v>40148</v>
      </c>
      <c r="B57" s="42"/>
      <c r="C57" s="462">
        <v>8539.14</v>
      </c>
      <c r="D57" s="463"/>
      <c r="E57" s="446">
        <f aca="true" t="shared" si="30" ref="E57:E62">IF(C57="","",(C57-C58)*600)</f>
        <v>116033.99999999965</v>
      </c>
      <c r="F57" s="447"/>
      <c r="G57" s="70">
        <f aca="true" t="shared" si="31" ref="G57:G62">IF(C57="","",E57/DATEDIF(A58,A57,"d"))</f>
        <v>3867.7999999999884</v>
      </c>
      <c r="H57" s="288">
        <v>0.447</v>
      </c>
      <c r="I57" s="71">
        <f t="shared" si="29"/>
        <v>268.2</v>
      </c>
      <c r="J57" s="75">
        <v>100</v>
      </c>
      <c r="K57" s="332">
        <f t="shared" si="1"/>
        <v>0.6008886403181687</v>
      </c>
      <c r="L57" s="400">
        <f t="shared" si="2"/>
        <v>317.90136986301275</v>
      </c>
      <c r="M57" s="92"/>
      <c r="N57" s="174">
        <v>27.6</v>
      </c>
      <c r="O57" s="175">
        <v>0.02</v>
      </c>
      <c r="P57" s="236">
        <v>26.8</v>
      </c>
      <c r="Q57" s="237">
        <v>28.2</v>
      </c>
      <c r="R57" s="238">
        <v>28.6</v>
      </c>
      <c r="T57" s="194">
        <v>40163</v>
      </c>
      <c r="U57" s="195">
        <v>0.625</v>
      </c>
      <c r="V57" s="195">
        <v>0.6666666666666666</v>
      </c>
      <c r="W57" s="196" t="s">
        <v>244</v>
      </c>
      <c r="X57" s="196">
        <v>5</v>
      </c>
      <c r="Y57" s="205">
        <f t="shared" si="27"/>
        <v>365</v>
      </c>
      <c r="Z57" s="206">
        <f t="shared" si="28"/>
        <v>749253.75</v>
      </c>
    </row>
    <row r="58" spans="1:26" ht="12" customHeight="1" hidden="1">
      <c r="A58" s="6">
        <f>EOMONTH(A59,0)+1</f>
        <v>40118</v>
      </c>
      <c r="B58" s="42"/>
      <c r="C58" s="462">
        <v>8345.75</v>
      </c>
      <c r="D58" s="463"/>
      <c r="E58" s="446">
        <f t="shared" si="30"/>
        <v>122645.99999999991</v>
      </c>
      <c r="F58" s="447"/>
      <c r="G58" s="70">
        <f t="shared" si="31"/>
        <v>3956.3225806451583</v>
      </c>
      <c r="H58" s="288">
        <v>0.52</v>
      </c>
      <c r="I58" s="71">
        <f t="shared" si="29"/>
        <v>312</v>
      </c>
      <c r="J58" s="75">
        <v>100</v>
      </c>
      <c r="K58" s="332">
        <f t="shared" si="1"/>
        <v>0.5283550454921419</v>
      </c>
      <c r="L58" s="400">
        <f t="shared" si="2"/>
        <v>336.01643835616414</v>
      </c>
      <c r="M58" s="92"/>
      <c r="N58" s="174">
        <v>27.6</v>
      </c>
      <c r="O58" s="175">
        <v>0.03</v>
      </c>
      <c r="P58" s="236">
        <v>27.2</v>
      </c>
      <c r="Q58" s="237">
        <v>29.3</v>
      </c>
      <c r="R58" s="238">
        <v>29.2</v>
      </c>
      <c r="T58" s="194">
        <v>40133</v>
      </c>
      <c r="U58" s="195">
        <v>0.4791666666666667</v>
      </c>
      <c r="V58" s="195">
        <v>0.5277777777777778</v>
      </c>
      <c r="W58" s="196" t="s">
        <v>210</v>
      </c>
      <c r="X58" s="196">
        <v>16</v>
      </c>
      <c r="Y58" s="205">
        <f t="shared" si="27"/>
        <v>365</v>
      </c>
      <c r="Z58" s="206">
        <f t="shared" si="28"/>
        <v>749253.75</v>
      </c>
    </row>
    <row r="59" spans="1:26" ht="12" customHeight="1" hidden="1">
      <c r="A59" s="6">
        <f>EOMONTH(A60,0)+1</f>
        <v>40087</v>
      </c>
      <c r="B59" s="42"/>
      <c r="C59" s="462">
        <v>8141.34</v>
      </c>
      <c r="D59" s="463"/>
      <c r="E59" s="446">
        <f t="shared" si="30"/>
        <v>128532.00000000015</v>
      </c>
      <c r="F59" s="447"/>
      <c r="G59" s="70">
        <f t="shared" si="31"/>
        <v>4284.400000000005</v>
      </c>
      <c r="H59" s="288">
        <v>0.497</v>
      </c>
      <c r="I59" s="71">
        <f t="shared" si="29"/>
        <v>298.2</v>
      </c>
      <c r="J59" s="75">
        <v>100</v>
      </c>
      <c r="K59" s="332">
        <f t="shared" si="1"/>
        <v>0.5986474401967367</v>
      </c>
      <c r="L59" s="400">
        <f t="shared" si="2"/>
        <v>352.14246575342503</v>
      </c>
      <c r="M59" s="92"/>
      <c r="N59" s="174">
        <v>27.5</v>
      </c>
      <c r="O59" s="175">
        <v>0.01</v>
      </c>
      <c r="P59" s="236">
        <v>26.4</v>
      </c>
      <c r="Q59" s="237">
        <v>28</v>
      </c>
      <c r="R59" s="238">
        <v>28.3</v>
      </c>
      <c r="T59" s="194">
        <v>40101</v>
      </c>
      <c r="U59" s="195">
        <v>0.46875</v>
      </c>
      <c r="V59" s="195">
        <v>0.513888888888889</v>
      </c>
      <c r="W59" s="196" t="s">
        <v>160</v>
      </c>
      <c r="X59" s="196">
        <v>20.4</v>
      </c>
      <c r="Y59" s="205">
        <f aca="true" t="shared" si="32" ref="Y59:Y64">ROUND(MAX(I59:I70),)</f>
        <v>365</v>
      </c>
      <c r="Z59" s="206">
        <f aca="true" t="shared" si="33" ref="Z59:Z64">IF(J59="","",ROUND(Y59,0)*$Z$11*(1+(85-J59)/100))</f>
        <v>749253.75</v>
      </c>
    </row>
    <row r="60" spans="1:26" ht="12" customHeight="1" hidden="1">
      <c r="A60" s="6">
        <f>EOMONTH(A61,0)+1</f>
        <v>40057</v>
      </c>
      <c r="B60" s="42"/>
      <c r="C60" s="462">
        <v>7927.12</v>
      </c>
      <c r="D60" s="463"/>
      <c r="E60" s="446">
        <f t="shared" si="30"/>
        <v>146585.9999999997</v>
      </c>
      <c r="F60" s="447"/>
      <c r="G60" s="70">
        <f t="shared" si="31"/>
        <v>4728.580645161281</v>
      </c>
      <c r="H60" s="288">
        <v>0.575</v>
      </c>
      <c r="I60" s="71">
        <f t="shared" si="29"/>
        <v>345</v>
      </c>
      <c r="J60" s="75">
        <v>100</v>
      </c>
      <c r="K60" s="332">
        <f t="shared" si="1"/>
        <v>0.5710846189808311</v>
      </c>
      <c r="L60" s="400">
        <f t="shared" si="2"/>
        <v>401.605479452054</v>
      </c>
      <c r="M60" s="92"/>
      <c r="N60" s="174">
        <v>28</v>
      </c>
      <c r="O60" s="175">
        <v>0.04</v>
      </c>
      <c r="P60" s="236">
        <v>26.9</v>
      </c>
      <c r="Q60" s="237">
        <v>28.7</v>
      </c>
      <c r="R60" s="238">
        <v>29.2</v>
      </c>
      <c r="T60" s="194">
        <v>40071</v>
      </c>
      <c r="U60" s="195">
        <v>0.5833333333333334</v>
      </c>
      <c r="V60" s="195">
        <v>0.638888888888889</v>
      </c>
      <c r="W60" s="196" t="s">
        <v>210</v>
      </c>
      <c r="X60" s="196">
        <v>23</v>
      </c>
      <c r="Y60" s="205">
        <f t="shared" si="32"/>
        <v>365</v>
      </c>
      <c r="Z60" s="206">
        <f t="shared" si="33"/>
        <v>749253.75</v>
      </c>
    </row>
    <row r="61" spans="1:26" ht="12" customHeight="1" hidden="1">
      <c r="A61" s="6">
        <f>EOMONTH(A62,0)+1</f>
        <v>40026</v>
      </c>
      <c r="B61" s="42"/>
      <c r="C61" s="462">
        <v>7682.81</v>
      </c>
      <c r="D61" s="463"/>
      <c r="E61" s="446">
        <f t="shared" si="30"/>
        <v>144102.00000000006</v>
      </c>
      <c r="F61" s="447"/>
      <c r="G61" s="70">
        <f t="shared" si="31"/>
        <v>4648.451612903228</v>
      </c>
      <c r="H61" s="288">
        <v>0.608</v>
      </c>
      <c r="I61" s="71">
        <f t="shared" si="29"/>
        <v>364.8</v>
      </c>
      <c r="J61" s="75">
        <v>100</v>
      </c>
      <c r="K61" s="332">
        <f t="shared" si="1"/>
        <v>0.5309360851726092</v>
      </c>
      <c r="L61" s="400">
        <f t="shared" si="2"/>
        <v>383.25000000000017</v>
      </c>
      <c r="M61" s="92"/>
      <c r="N61" s="174">
        <v>27.6</v>
      </c>
      <c r="O61" s="175">
        <v>0.01</v>
      </c>
      <c r="P61" s="236">
        <v>26.9</v>
      </c>
      <c r="Q61" s="237">
        <v>28.3</v>
      </c>
      <c r="R61" s="238">
        <v>29</v>
      </c>
      <c r="T61" s="194">
        <v>40042</v>
      </c>
      <c r="U61" s="195">
        <v>0.49652777777777773</v>
      </c>
      <c r="V61" s="195">
        <v>0.5416666666666666</v>
      </c>
      <c r="W61" s="196" t="s">
        <v>160</v>
      </c>
      <c r="X61" s="196">
        <v>32</v>
      </c>
      <c r="Y61" s="205">
        <f t="shared" si="32"/>
        <v>376</v>
      </c>
      <c r="Z61" s="206">
        <f t="shared" si="33"/>
        <v>771834</v>
      </c>
    </row>
    <row r="62" spans="1:26" ht="12" customHeight="1" hidden="1">
      <c r="A62" s="6">
        <f>EOMONTH(A63,0)+1</f>
        <v>39995</v>
      </c>
      <c r="B62" s="42"/>
      <c r="C62" s="462">
        <v>7442.64</v>
      </c>
      <c r="D62" s="463"/>
      <c r="E62" s="446">
        <f t="shared" si="30"/>
        <v>132306.00000000012</v>
      </c>
      <c r="F62" s="447"/>
      <c r="G62" s="70">
        <f t="shared" si="31"/>
        <v>4410.2000000000035</v>
      </c>
      <c r="H62" s="288">
        <v>0.536</v>
      </c>
      <c r="I62" s="71">
        <f aca="true" t="shared" si="34" ref="I62:I99">IF(H62="","",H62*600)</f>
        <v>321.6</v>
      </c>
      <c r="J62" s="75">
        <v>100</v>
      </c>
      <c r="K62" s="332">
        <f t="shared" si="1"/>
        <v>0.5713878524046438</v>
      </c>
      <c r="L62" s="400">
        <f t="shared" si="2"/>
        <v>351.8776595744684</v>
      </c>
      <c r="M62" s="92"/>
      <c r="N62" s="174">
        <v>27.6</v>
      </c>
      <c r="O62" s="175">
        <v>0.02</v>
      </c>
      <c r="P62" s="236">
        <v>27.2</v>
      </c>
      <c r="Q62" s="237">
        <v>27.1</v>
      </c>
      <c r="R62" s="238">
        <v>29.1</v>
      </c>
      <c r="T62" s="194">
        <v>40011</v>
      </c>
      <c r="U62" s="195">
        <v>0.611111111111111</v>
      </c>
      <c r="V62" s="195">
        <v>0.6597222222222222</v>
      </c>
      <c r="W62" s="196" t="s">
        <v>210</v>
      </c>
      <c r="X62" s="196">
        <v>27</v>
      </c>
      <c r="Y62" s="205">
        <f t="shared" si="32"/>
        <v>376</v>
      </c>
      <c r="Z62" s="206">
        <f t="shared" si="33"/>
        <v>771834</v>
      </c>
    </row>
    <row r="63" spans="1:26" ht="12" customHeight="1" hidden="1">
      <c r="A63" s="6">
        <f>EOMONTH(A64,0)+1</f>
        <v>39965</v>
      </c>
      <c r="B63" s="42"/>
      <c r="C63" s="462">
        <v>7222.13</v>
      </c>
      <c r="D63" s="463"/>
      <c r="E63" s="446">
        <f aca="true" t="shared" si="35" ref="E63:E68">IF(C63="","",(C63-C64)*600)</f>
        <v>119021.99999999994</v>
      </c>
      <c r="F63" s="447"/>
      <c r="G63" s="70">
        <f aca="true" t="shared" si="36" ref="G63:G68">IF(C63="","",E63/DATEDIF(A64,A63,"d"))</f>
        <v>3839.419354838708</v>
      </c>
      <c r="H63" s="288">
        <v>0.436</v>
      </c>
      <c r="I63" s="71">
        <f t="shared" si="34"/>
        <v>261.6</v>
      </c>
      <c r="J63" s="75">
        <v>100</v>
      </c>
      <c r="K63" s="332">
        <f t="shared" si="1"/>
        <v>0.6115283121239022</v>
      </c>
      <c r="L63" s="400">
        <f t="shared" si="2"/>
        <v>316.5478723404254</v>
      </c>
      <c r="M63" s="92"/>
      <c r="N63" s="174">
        <v>28.2</v>
      </c>
      <c r="O63" s="175">
        <v>0.04</v>
      </c>
      <c r="P63" s="236">
        <v>27.2</v>
      </c>
      <c r="Q63" s="237">
        <v>29.1</v>
      </c>
      <c r="R63" s="238">
        <v>29</v>
      </c>
      <c r="T63" s="194">
        <v>39979</v>
      </c>
      <c r="U63" s="195">
        <v>0.5833333333333334</v>
      </c>
      <c r="V63" s="195">
        <v>0.6319444444444444</v>
      </c>
      <c r="W63" s="196" t="s">
        <v>243</v>
      </c>
      <c r="X63" s="196">
        <v>21.5</v>
      </c>
      <c r="Y63" s="205">
        <f t="shared" si="32"/>
        <v>376</v>
      </c>
      <c r="Z63" s="206">
        <f t="shared" si="33"/>
        <v>771834</v>
      </c>
    </row>
    <row r="64" spans="1:26" ht="12" customHeight="1" hidden="1">
      <c r="A64" s="6">
        <f>EOMONTH(A65,0)+1</f>
        <v>39934</v>
      </c>
      <c r="B64" s="42"/>
      <c r="C64" s="462">
        <v>7023.76</v>
      </c>
      <c r="D64" s="463"/>
      <c r="E64" s="446">
        <f t="shared" si="35"/>
        <v>106008.00000000017</v>
      </c>
      <c r="F64" s="447"/>
      <c r="G64" s="70">
        <f t="shared" si="36"/>
        <v>3533.600000000006</v>
      </c>
      <c r="H64" s="288">
        <v>0.455</v>
      </c>
      <c r="I64" s="71">
        <f t="shared" si="34"/>
        <v>273</v>
      </c>
      <c r="J64" s="75">
        <v>100</v>
      </c>
      <c r="K64" s="332">
        <f t="shared" si="1"/>
        <v>0.5393162393162402</v>
      </c>
      <c r="L64" s="400">
        <f t="shared" si="2"/>
        <v>281.9361702127664</v>
      </c>
      <c r="M64" s="92"/>
      <c r="N64" s="174">
        <v>27.8</v>
      </c>
      <c r="O64" s="175">
        <v>0.03</v>
      </c>
      <c r="P64" s="236">
        <v>27.7</v>
      </c>
      <c r="Q64" s="237">
        <v>29.1</v>
      </c>
      <c r="R64" s="238">
        <v>28.9</v>
      </c>
      <c r="T64" s="194">
        <v>39947</v>
      </c>
      <c r="U64" s="195">
        <v>0.40277777777777773</v>
      </c>
      <c r="V64" s="195">
        <v>0.47222222222222227</v>
      </c>
      <c r="W64" s="196" t="s">
        <v>160</v>
      </c>
      <c r="X64" s="196">
        <v>21</v>
      </c>
      <c r="Y64" s="205">
        <f t="shared" si="32"/>
        <v>376</v>
      </c>
      <c r="Z64" s="206">
        <f t="shared" si="33"/>
        <v>771834</v>
      </c>
    </row>
    <row r="65" spans="1:26" ht="12" customHeight="1" hidden="1">
      <c r="A65" s="6">
        <f>EOMONTH(A66,0)+1</f>
        <v>39904</v>
      </c>
      <c r="B65" s="42"/>
      <c r="C65" s="462">
        <v>6847.08</v>
      </c>
      <c r="D65" s="463"/>
      <c r="E65" s="446">
        <f t="shared" si="35"/>
        <v>110195.99999999991</v>
      </c>
      <c r="F65" s="447"/>
      <c r="G65" s="70">
        <f t="shared" si="36"/>
        <v>3554.709677419352</v>
      </c>
      <c r="H65" s="288">
        <v>0.423</v>
      </c>
      <c r="I65" s="71">
        <f t="shared" si="34"/>
        <v>253.79999999999998</v>
      </c>
      <c r="J65" s="75">
        <v>100</v>
      </c>
      <c r="K65" s="332">
        <f t="shared" si="1"/>
        <v>0.5835811789826885</v>
      </c>
      <c r="L65" s="400">
        <f t="shared" si="2"/>
        <v>293.07446808510616</v>
      </c>
      <c r="M65" s="92"/>
      <c r="N65" s="174">
        <v>27.7</v>
      </c>
      <c r="O65" s="175">
        <v>0.01</v>
      </c>
      <c r="P65" s="236">
        <v>26.9</v>
      </c>
      <c r="Q65" s="237">
        <v>28.5</v>
      </c>
      <c r="R65" s="238">
        <v>28.8</v>
      </c>
      <c r="T65" s="194">
        <v>39916</v>
      </c>
      <c r="U65" s="195">
        <v>0.576388888888889</v>
      </c>
      <c r="V65" s="195">
        <v>0.625</v>
      </c>
      <c r="W65" s="196" t="s">
        <v>160</v>
      </c>
      <c r="X65" s="196">
        <v>28</v>
      </c>
      <c r="Y65" s="205">
        <f aca="true" t="shared" si="37" ref="Y65:Y70">ROUND(MAX(I65:I76),)</f>
        <v>376</v>
      </c>
      <c r="Z65" s="206">
        <f aca="true" t="shared" si="38" ref="Z65:Z70">IF(J65="","",ROUND(Y65,0)*$Z$11*(1+(85-J65)/100))</f>
        <v>771834</v>
      </c>
    </row>
    <row r="66" spans="1:26" ht="12" customHeight="1" hidden="1">
      <c r="A66" s="6">
        <f>EOMONTH(A67,0)+1</f>
        <v>39873</v>
      </c>
      <c r="B66" s="42"/>
      <c r="C66" s="462">
        <v>6663.42</v>
      </c>
      <c r="D66" s="463"/>
      <c r="E66" s="446">
        <f t="shared" si="35"/>
        <v>104952.00000000004</v>
      </c>
      <c r="F66" s="447"/>
      <c r="G66" s="70">
        <f t="shared" si="36"/>
        <v>3748.285714285716</v>
      </c>
      <c r="H66" s="288">
        <v>0.446</v>
      </c>
      <c r="I66" s="71">
        <f t="shared" si="34"/>
        <v>267.6</v>
      </c>
      <c r="J66" s="75">
        <v>100</v>
      </c>
      <c r="K66" s="332">
        <f t="shared" si="1"/>
        <v>0.5836269485372626</v>
      </c>
      <c r="L66" s="400">
        <f t="shared" si="2"/>
        <v>279.1276595744682</v>
      </c>
      <c r="M66" s="92"/>
      <c r="N66" s="174">
        <v>27.6</v>
      </c>
      <c r="O66" s="175">
        <v>0.02</v>
      </c>
      <c r="P66" s="236">
        <v>26.5</v>
      </c>
      <c r="Q66" s="237">
        <v>28.7</v>
      </c>
      <c r="R66" s="238">
        <v>28.8</v>
      </c>
      <c r="T66" s="194">
        <v>39886</v>
      </c>
      <c r="U66" s="195">
        <v>0.59375</v>
      </c>
      <c r="V66" s="195">
        <v>0.6354166666666666</v>
      </c>
      <c r="W66" s="196" t="s">
        <v>236</v>
      </c>
      <c r="X66" s="196">
        <v>4</v>
      </c>
      <c r="Y66" s="205">
        <f t="shared" si="37"/>
        <v>376</v>
      </c>
      <c r="Z66" s="206">
        <f t="shared" si="38"/>
        <v>771834</v>
      </c>
    </row>
    <row r="67" spans="1:26" ht="12" customHeight="1" hidden="1">
      <c r="A67" s="6">
        <f>EOMONTH(A68,0)+1</f>
        <v>39845</v>
      </c>
      <c r="B67" s="42"/>
      <c r="C67" s="462">
        <v>6488.5</v>
      </c>
      <c r="D67" s="463"/>
      <c r="E67" s="446">
        <f t="shared" si="35"/>
        <v>118115.9999999998</v>
      </c>
      <c r="F67" s="447"/>
      <c r="G67" s="70">
        <f t="shared" si="36"/>
        <v>3810.1935483870902</v>
      </c>
      <c r="H67" s="288">
        <v>0.471</v>
      </c>
      <c r="I67" s="71">
        <f t="shared" si="34"/>
        <v>282.59999999999997</v>
      </c>
      <c r="J67" s="75">
        <v>100</v>
      </c>
      <c r="K67" s="332">
        <f t="shared" si="1"/>
        <v>0.5617765906444755</v>
      </c>
      <c r="L67" s="400">
        <f t="shared" si="2"/>
        <v>314.1382978723399</v>
      </c>
      <c r="M67" s="92"/>
      <c r="N67" s="174">
        <v>27.5</v>
      </c>
      <c r="O67" s="175">
        <v>0.01</v>
      </c>
      <c r="P67" s="236">
        <v>26.8</v>
      </c>
      <c r="Q67" s="237">
        <v>28.3</v>
      </c>
      <c r="R67" s="238">
        <v>28.8</v>
      </c>
      <c r="T67" s="194">
        <v>39858</v>
      </c>
      <c r="U67" s="195">
        <v>0.5902777777777778</v>
      </c>
      <c r="V67" s="195">
        <v>0.638888888888889</v>
      </c>
      <c r="W67" s="196" t="s">
        <v>210</v>
      </c>
      <c r="X67" s="196">
        <v>13</v>
      </c>
      <c r="Y67" s="205">
        <f t="shared" si="37"/>
        <v>376</v>
      </c>
      <c r="Z67" s="206">
        <f t="shared" si="38"/>
        <v>771834</v>
      </c>
    </row>
    <row r="68" spans="1:26" ht="12" customHeight="1" hidden="1">
      <c r="A68" s="6">
        <f>EOMONTH(A69,0)+1</f>
        <v>39814</v>
      </c>
      <c r="B68" s="42"/>
      <c r="C68" s="462">
        <v>6291.64</v>
      </c>
      <c r="D68" s="463"/>
      <c r="E68" s="446">
        <f t="shared" si="35"/>
        <v>117521.99999999994</v>
      </c>
      <c r="F68" s="447"/>
      <c r="G68" s="70">
        <f t="shared" si="36"/>
        <v>3791.0322580645143</v>
      </c>
      <c r="H68" s="288">
        <v>0.458</v>
      </c>
      <c r="I68" s="71">
        <f t="shared" si="34"/>
        <v>274.8</v>
      </c>
      <c r="J68" s="75">
        <v>100</v>
      </c>
      <c r="K68" s="332">
        <f t="shared" si="1"/>
        <v>0.5748168756162837</v>
      </c>
      <c r="L68" s="400">
        <f t="shared" si="2"/>
        <v>312.5585106382977</v>
      </c>
      <c r="M68" s="92"/>
      <c r="N68" s="174">
        <v>27.5</v>
      </c>
      <c r="O68" s="175">
        <v>0</v>
      </c>
      <c r="P68" s="236">
        <v>26.6</v>
      </c>
      <c r="Q68" s="237">
        <v>28.7</v>
      </c>
      <c r="R68" s="238">
        <v>29.1</v>
      </c>
      <c r="T68" s="194">
        <v>39826</v>
      </c>
      <c r="U68" s="195">
        <v>0.4375</v>
      </c>
      <c r="V68" s="195">
        <v>0.4895833333333333</v>
      </c>
      <c r="W68" s="196" t="s">
        <v>210</v>
      </c>
      <c r="X68" s="196">
        <v>4</v>
      </c>
      <c r="Y68" s="205">
        <f t="shared" si="37"/>
        <v>376</v>
      </c>
      <c r="Z68" s="206">
        <f t="shared" si="38"/>
        <v>771834</v>
      </c>
    </row>
    <row r="69" spans="1:26" ht="12" customHeight="1" hidden="1">
      <c r="A69" s="6">
        <f>EOMONTH(A70,0)+1</f>
        <v>39783</v>
      </c>
      <c r="B69" s="42"/>
      <c r="C69" s="462">
        <v>6095.77</v>
      </c>
      <c r="D69" s="463"/>
      <c r="E69" s="446">
        <f aca="true" t="shared" si="39" ref="E69:E74">IF(C69="","",(C69-C70)*600)</f>
        <v>111966.00000000035</v>
      </c>
      <c r="F69" s="447"/>
      <c r="G69" s="70">
        <f aca="true" t="shared" si="40" ref="G69:G74">IF(C69="","",E69/DATEDIF(A70,A69,"d"))</f>
        <v>3732.2000000000116</v>
      </c>
      <c r="H69" s="288">
        <v>0.475</v>
      </c>
      <c r="I69" s="71">
        <f t="shared" si="34"/>
        <v>285</v>
      </c>
      <c r="J69" s="75">
        <v>100</v>
      </c>
      <c r="K69" s="332">
        <f t="shared" si="1"/>
        <v>0.5456432748538028</v>
      </c>
      <c r="L69" s="400">
        <f t="shared" si="2"/>
        <v>297.78191489361797</v>
      </c>
      <c r="M69" s="92"/>
      <c r="N69" s="174">
        <v>27.5</v>
      </c>
      <c r="O69" s="175">
        <v>0.01</v>
      </c>
      <c r="P69" s="236">
        <v>26.9</v>
      </c>
      <c r="Q69" s="237">
        <v>29.1</v>
      </c>
      <c r="R69" s="238">
        <v>29</v>
      </c>
      <c r="T69" s="194">
        <v>39799</v>
      </c>
      <c r="U69" s="195">
        <v>0.548611111111111</v>
      </c>
      <c r="V69" s="195">
        <v>0.5902777777777778</v>
      </c>
      <c r="W69" s="196" t="s">
        <v>210</v>
      </c>
      <c r="X69" s="196">
        <v>14</v>
      </c>
      <c r="Y69" s="205">
        <f t="shared" si="37"/>
        <v>376</v>
      </c>
      <c r="Z69" s="206">
        <f t="shared" si="38"/>
        <v>771834</v>
      </c>
    </row>
    <row r="70" spans="1:26" ht="12" customHeight="1" hidden="1">
      <c r="A70" s="6">
        <f>EOMONTH(A71,0)+1</f>
        <v>39753</v>
      </c>
      <c r="B70" s="42"/>
      <c r="C70" s="462">
        <v>5909.16</v>
      </c>
      <c r="D70" s="463"/>
      <c r="E70" s="446">
        <f t="shared" si="39"/>
        <v>121133.99999999965</v>
      </c>
      <c r="F70" s="447"/>
      <c r="G70" s="70">
        <f t="shared" si="40"/>
        <v>3907.548387096763</v>
      </c>
      <c r="H70" s="288">
        <v>0.448</v>
      </c>
      <c r="I70" s="71">
        <f t="shared" si="34"/>
        <v>268.8</v>
      </c>
      <c r="J70" s="75">
        <v>100</v>
      </c>
      <c r="K70" s="332">
        <f t="shared" si="1"/>
        <v>0.6057087653609813</v>
      </c>
      <c r="L70" s="400">
        <f t="shared" si="2"/>
        <v>322.16489361702037</v>
      </c>
      <c r="M70" s="92"/>
      <c r="N70" s="174">
        <v>27.6</v>
      </c>
      <c r="O70" s="175">
        <v>0.01</v>
      </c>
      <c r="P70" s="236">
        <v>27</v>
      </c>
      <c r="Q70" s="237">
        <v>28.7</v>
      </c>
      <c r="R70" s="238">
        <v>29.2</v>
      </c>
      <c r="T70" s="194">
        <v>39767</v>
      </c>
      <c r="U70" s="195">
        <v>0.47222222222222227</v>
      </c>
      <c r="V70" s="195">
        <v>0.5208333333333334</v>
      </c>
      <c r="W70" s="196" t="s">
        <v>210</v>
      </c>
      <c r="X70" s="196">
        <v>21</v>
      </c>
      <c r="Y70" s="205">
        <f t="shared" si="37"/>
        <v>376</v>
      </c>
      <c r="Z70" s="206">
        <f t="shared" si="38"/>
        <v>771834</v>
      </c>
    </row>
    <row r="71" spans="1:26" ht="12" customHeight="1" hidden="1">
      <c r="A71" s="6">
        <f>EOMONTH(A72,0)+1</f>
        <v>39722</v>
      </c>
      <c r="B71" s="42"/>
      <c r="C71" s="462">
        <v>5707.27</v>
      </c>
      <c r="D71" s="463"/>
      <c r="E71" s="446">
        <f t="shared" si="39"/>
        <v>131238.0000000003</v>
      </c>
      <c r="F71" s="447"/>
      <c r="G71" s="70">
        <f t="shared" si="40"/>
        <v>4374.6000000000095</v>
      </c>
      <c r="H71" s="288">
        <v>0.577</v>
      </c>
      <c r="I71" s="71">
        <f t="shared" si="34"/>
        <v>346.2</v>
      </c>
      <c r="J71" s="75">
        <v>100</v>
      </c>
      <c r="K71" s="332">
        <f t="shared" si="1"/>
        <v>0.5265020219526296</v>
      </c>
      <c r="L71" s="400">
        <f t="shared" si="2"/>
        <v>349.03723404255396</v>
      </c>
      <c r="M71" s="92"/>
      <c r="N71" s="174">
        <v>27.9</v>
      </c>
      <c r="O71" s="175">
        <v>0</v>
      </c>
      <c r="P71" s="236">
        <v>26.4</v>
      </c>
      <c r="Q71" s="237">
        <v>28.6</v>
      </c>
      <c r="R71" s="238">
        <v>28.7</v>
      </c>
      <c r="T71" s="194">
        <v>39737</v>
      </c>
      <c r="U71" s="195">
        <v>0.3333333333333333</v>
      </c>
      <c r="V71" s="195">
        <v>0.3611111111111111</v>
      </c>
      <c r="W71" s="196" t="s">
        <v>160</v>
      </c>
      <c r="X71" s="196">
        <v>16</v>
      </c>
      <c r="Y71" s="205">
        <f aca="true" t="shared" si="41" ref="Y71:Y76">ROUND(MAX(I71:I82),)</f>
        <v>376</v>
      </c>
      <c r="Z71" s="206">
        <f aca="true" t="shared" si="42" ref="Z71:Z76">IF(J71="","",ROUND(Y71,0)*$Z$11*(1+(85-J71)/100))</f>
        <v>771834</v>
      </c>
    </row>
    <row r="72" spans="1:26" ht="12" customHeight="1" hidden="1">
      <c r="A72" s="6">
        <f>EOMONTH(A73,0)+1</f>
        <v>39692</v>
      </c>
      <c r="B72" s="42"/>
      <c r="C72" s="462">
        <v>5488.54</v>
      </c>
      <c r="D72" s="463"/>
      <c r="E72" s="446">
        <f t="shared" si="39"/>
        <v>150821.99999999994</v>
      </c>
      <c r="F72" s="447"/>
      <c r="G72" s="70">
        <f t="shared" si="40"/>
        <v>4865.225806451611</v>
      </c>
      <c r="H72" s="288">
        <v>0.626</v>
      </c>
      <c r="I72" s="71">
        <f t="shared" si="34"/>
        <v>375.6</v>
      </c>
      <c r="J72" s="75">
        <v>100</v>
      </c>
      <c r="K72" s="332">
        <f t="shared" si="1"/>
        <v>0.5397170978048024</v>
      </c>
      <c r="L72" s="400">
        <f t="shared" si="2"/>
        <v>401.1223404255318</v>
      </c>
      <c r="M72" s="92"/>
      <c r="N72" s="174">
        <v>27.7</v>
      </c>
      <c r="O72" s="175">
        <v>0.01</v>
      </c>
      <c r="P72" s="236">
        <v>27</v>
      </c>
      <c r="Q72" s="237">
        <v>28.5</v>
      </c>
      <c r="R72" s="238">
        <v>29</v>
      </c>
      <c r="T72" s="194">
        <v>39709</v>
      </c>
      <c r="U72" s="195">
        <v>0.5694444444444444</v>
      </c>
      <c r="V72" s="195">
        <v>0.611111111111111</v>
      </c>
      <c r="W72" s="196" t="s">
        <v>210</v>
      </c>
      <c r="X72" s="196">
        <v>32</v>
      </c>
      <c r="Y72" s="205">
        <f t="shared" si="41"/>
        <v>376</v>
      </c>
      <c r="Z72" s="206">
        <f t="shared" si="42"/>
        <v>771834</v>
      </c>
    </row>
    <row r="73" spans="1:26" ht="12" customHeight="1" hidden="1">
      <c r="A73" s="6">
        <f>EOMONTH(A74,0)+1</f>
        <v>39661</v>
      </c>
      <c r="B73" s="42"/>
      <c r="C73" s="462">
        <v>5237.17</v>
      </c>
      <c r="D73" s="463"/>
      <c r="E73" s="446">
        <f t="shared" si="39"/>
        <v>153132.00000000015</v>
      </c>
      <c r="F73" s="447"/>
      <c r="G73" s="70">
        <f t="shared" si="40"/>
        <v>4939.741935483876</v>
      </c>
      <c r="H73" s="288">
        <v>0.622</v>
      </c>
      <c r="I73" s="71">
        <f t="shared" si="34"/>
        <v>373.2</v>
      </c>
      <c r="J73" s="75">
        <v>100</v>
      </c>
      <c r="K73" s="332">
        <f t="shared" si="1"/>
        <v>0.5515074508176889</v>
      </c>
      <c r="L73" s="400">
        <f t="shared" si="2"/>
        <v>388.65989847715775</v>
      </c>
      <c r="M73" s="92"/>
      <c r="N73" s="174">
        <v>27.7</v>
      </c>
      <c r="O73" s="175">
        <v>0.03</v>
      </c>
      <c r="P73" s="236">
        <v>27.1</v>
      </c>
      <c r="Q73" s="237">
        <v>28.1</v>
      </c>
      <c r="R73" s="238">
        <v>29</v>
      </c>
      <c r="T73" s="194">
        <v>39677</v>
      </c>
      <c r="U73" s="195">
        <v>0.6215277777777778</v>
      </c>
      <c r="V73" s="195">
        <v>0.6666666666666666</v>
      </c>
      <c r="W73" s="196" t="s">
        <v>210</v>
      </c>
      <c r="X73" s="196">
        <v>29</v>
      </c>
      <c r="Y73" s="205">
        <f t="shared" si="41"/>
        <v>394</v>
      </c>
      <c r="Z73" s="206">
        <f t="shared" si="42"/>
        <v>808783.5</v>
      </c>
    </row>
    <row r="74" spans="1:26" ht="12" customHeight="1" hidden="1">
      <c r="A74" s="6">
        <f>EOMONTH(A75,0)+1</f>
        <v>39630</v>
      </c>
      <c r="B74" s="42"/>
      <c r="C74" s="462">
        <v>4981.95</v>
      </c>
      <c r="D74" s="463"/>
      <c r="E74" s="446">
        <f t="shared" si="39"/>
        <v>119807.99999999962</v>
      </c>
      <c r="F74" s="447"/>
      <c r="G74" s="70">
        <f t="shared" si="40"/>
        <v>3993.599999999987</v>
      </c>
      <c r="H74" s="288">
        <v>0.487</v>
      </c>
      <c r="I74" s="71">
        <f t="shared" si="34"/>
        <v>292.2</v>
      </c>
      <c r="J74" s="75">
        <v>100</v>
      </c>
      <c r="K74" s="332">
        <f t="shared" si="1"/>
        <v>0.5694729637234753</v>
      </c>
      <c r="L74" s="400">
        <f t="shared" si="2"/>
        <v>304.0812182741107</v>
      </c>
      <c r="M74" s="92"/>
      <c r="N74" s="174">
        <v>27.8</v>
      </c>
      <c r="O74" s="175">
        <v>0.01</v>
      </c>
      <c r="P74" s="236">
        <v>26.9</v>
      </c>
      <c r="Q74" s="237">
        <v>28.9</v>
      </c>
      <c r="R74" s="238">
        <v>29.3</v>
      </c>
      <c r="T74" s="194">
        <v>39643</v>
      </c>
      <c r="U74" s="195">
        <v>0.5833333333333334</v>
      </c>
      <c r="V74" s="195">
        <v>0.625</v>
      </c>
      <c r="W74" s="196" t="s">
        <v>210</v>
      </c>
      <c r="X74" s="196">
        <v>33</v>
      </c>
      <c r="Y74" s="205">
        <f t="shared" si="41"/>
        <v>394</v>
      </c>
      <c r="Z74" s="206">
        <f t="shared" si="42"/>
        <v>808783.5</v>
      </c>
    </row>
    <row r="75" spans="1:26" ht="12" customHeight="1" hidden="1">
      <c r="A75" s="6">
        <f>EOMONTH(A76,0)+1</f>
        <v>39600</v>
      </c>
      <c r="B75" s="42"/>
      <c r="C75" s="462">
        <v>4782.27</v>
      </c>
      <c r="D75" s="463"/>
      <c r="E75" s="446">
        <f aca="true" t="shared" si="43" ref="E75:E80">IF(C75="","",(C75-C76)*600)</f>
        <v>118350</v>
      </c>
      <c r="F75" s="447"/>
      <c r="G75" s="70">
        <f aca="true" t="shared" si="44" ref="G75:G80">IF(C75="","",E75/DATEDIF(A76,A75,"d"))</f>
        <v>3817.7419354838707</v>
      </c>
      <c r="H75" s="288">
        <v>0.449</v>
      </c>
      <c r="I75" s="71">
        <f t="shared" si="34"/>
        <v>269.40000000000003</v>
      </c>
      <c r="J75" s="75">
        <v>100</v>
      </c>
      <c r="K75" s="332">
        <f t="shared" si="1"/>
        <v>0.5904698613406134</v>
      </c>
      <c r="L75" s="400">
        <f t="shared" si="2"/>
        <v>300.38071065989845</v>
      </c>
      <c r="M75" s="92"/>
      <c r="N75" s="174">
        <v>27.9</v>
      </c>
      <c r="O75" s="175">
        <v>0</v>
      </c>
      <c r="P75" s="236">
        <v>27.1</v>
      </c>
      <c r="Q75" s="237">
        <v>28.6</v>
      </c>
      <c r="R75" s="238">
        <v>28.9</v>
      </c>
      <c r="T75" s="194">
        <v>39613</v>
      </c>
      <c r="U75" s="195">
        <v>0.5972222222222222</v>
      </c>
      <c r="V75" s="195">
        <v>0.6527777777777778</v>
      </c>
      <c r="W75" s="196" t="s">
        <v>160</v>
      </c>
      <c r="X75" s="196">
        <v>22.5</v>
      </c>
      <c r="Y75" s="205">
        <f t="shared" si="41"/>
        <v>394</v>
      </c>
      <c r="Z75" s="206">
        <f t="shared" si="42"/>
        <v>808783.5</v>
      </c>
    </row>
    <row r="76" spans="1:26" ht="12" customHeight="1" hidden="1">
      <c r="A76" s="6">
        <f>EOMONTH(A77,0)+1</f>
        <v>39569</v>
      </c>
      <c r="B76" s="42"/>
      <c r="C76" s="462">
        <v>4585.02</v>
      </c>
      <c r="D76" s="463"/>
      <c r="E76" s="446">
        <f t="shared" si="43"/>
        <v>109848.0000000005</v>
      </c>
      <c r="F76" s="447"/>
      <c r="G76" s="70">
        <f t="shared" si="44"/>
        <v>3661.6000000000163</v>
      </c>
      <c r="H76" s="288">
        <v>0.427</v>
      </c>
      <c r="I76" s="71">
        <f t="shared" si="34"/>
        <v>256.2</v>
      </c>
      <c r="J76" s="75">
        <v>100</v>
      </c>
      <c r="K76" s="332">
        <f t="shared" si="1"/>
        <v>0.5954983086130654</v>
      </c>
      <c r="L76" s="400">
        <f t="shared" si="2"/>
        <v>278.802030456854</v>
      </c>
      <c r="M76" s="92"/>
      <c r="N76" s="174">
        <v>27.9</v>
      </c>
      <c r="O76" s="175">
        <v>0</v>
      </c>
      <c r="P76" s="236">
        <v>27.4</v>
      </c>
      <c r="Q76" s="237">
        <v>29.1</v>
      </c>
      <c r="R76" s="238">
        <v>28.8</v>
      </c>
      <c r="T76" s="194">
        <v>39585</v>
      </c>
      <c r="U76" s="195">
        <v>0.4444444444444444</v>
      </c>
      <c r="V76" s="195">
        <v>0.4930555555555556</v>
      </c>
      <c r="W76" s="196" t="s">
        <v>160</v>
      </c>
      <c r="X76" s="196">
        <v>23</v>
      </c>
      <c r="Y76" s="205">
        <f t="shared" si="41"/>
        <v>394</v>
      </c>
      <c r="Z76" s="206">
        <f t="shared" si="42"/>
        <v>808783.5</v>
      </c>
    </row>
    <row r="77" spans="1:26" ht="12" customHeight="1" hidden="1">
      <c r="A77" s="6">
        <f>EOMONTH(A78,0)+1</f>
        <v>39539</v>
      </c>
      <c r="B77" s="42"/>
      <c r="C77" s="462">
        <v>4401.94</v>
      </c>
      <c r="D77" s="463"/>
      <c r="E77" s="446">
        <f t="shared" si="43"/>
        <v>116255.99999999959</v>
      </c>
      <c r="F77" s="447"/>
      <c r="G77" s="70">
        <f t="shared" si="44"/>
        <v>3750.1935483870834</v>
      </c>
      <c r="H77" s="288">
        <v>0.461</v>
      </c>
      <c r="I77" s="71">
        <f t="shared" si="34"/>
        <v>276.6</v>
      </c>
      <c r="J77" s="75">
        <v>100</v>
      </c>
      <c r="K77" s="332">
        <f t="shared" si="1"/>
        <v>0.5649243113381361</v>
      </c>
      <c r="L77" s="400">
        <f aca="true" t="shared" si="45" ref="L77:L98">IF($E77="","",$E77/$Y77)</f>
        <v>295.0659898477147</v>
      </c>
      <c r="M77" s="92"/>
      <c r="N77" s="174">
        <v>27.3</v>
      </c>
      <c r="O77" s="175">
        <v>0</v>
      </c>
      <c r="P77" s="236">
        <v>27.3</v>
      </c>
      <c r="Q77" s="237">
        <v>29.1</v>
      </c>
      <c r="R77" s="238">
        <v>29</v>
      </c>
      <c r="T77" s="194">
        <v>39558</v>
      </c>
      <c r="U77" s="195">
        <v>0.5833333333333334</v>
      </c>
      <c r="V77" s="195">
        <v>0.625</v>
      </c>
      <c r="W77" s="196" t="s">
        <v>160</v>
      </c>
      <c r="X77" s="196">
        <v>18</v>
      </c>
      <c r="Y77" s="205">
        <f aca="true" t="shared" si="46" ref="Y77:Y87">ROUND(MAX(I77:I88),)</f>
        <v>394</v>
      </c>
      <c r="Z77" s="206">
        <f aca="true" t="shared" si="47" ref="Z77:Z82">IF(J77="","",ROUND(Y77,0)*$Z$11*(1+(85-J77)/100))</f>
        <v>808783.5</v>
      </c>
    </row>
    <row r="78" spans="1:26" ht="12" customHeight="1" hidden="1">
      <c r="A78" s="6">
        <f>EOMONTH(A79,0)+1</f>
        <v>39508</v>
      </c>
      <c r="B78" s="42"/>
      <c r="C78" s="462">
        <v>4208.18</v>
      </c>
      <c r="D78" s="463"/>
      <c r="E78" s="446">
        <f t="shared" si="43"/>
        <v>119454.00000000009</v>
      </c>
      <c r="F78" s="447"/>
      <c r="G78" s="70">
        <f t="shared" si="44"/>
        <v>4119.103448275865</v>
      </c>
      <c r="H78" s="288">
        <v>0.481</v>
      </c>
      <c r="I78" s="71">
        <f t="shared" si="34"/>
        <v>288.59999999999997</v>
      </c>
      <c r="J78" s="75">
        <v>100</v>
      </c>
      <c r="K78" s="332">
        <f t="shared" si="1"/>
        <v>0.5946961550409832</v>
      </c>
      <c r="L78" s="400">
        <f t="shared" si="45"/>
        <v>303.1827411167515</v>
      </c>
      <c r="M78" s="92"/>
      <c r="N78" s="174">
        <v>27.6</v>
      </c>
      <c r="O78" s="175">
        <v>0.01</v>
      </c>
      <c r="P78" s="236">
        <v>26.9</v>
      </c>
      <c r="Q78" s="237">
        <v>29.2</v>
      </c>
      <c r="R78" s="238">
        <v>29.4</v>
      </c>
      <c r="T78" s="194">
        <v>39524</v>
      </c>
      <c r="U78" s="195">
        <v>0.5</v>
      </c>
      <c r="V78" s="195">
        <v>0.5416666666666666</v>
      </c>
      <c r="W78" s="196" t="s">
        <v>229</v>
      </c>
      <c r="X78" s="196">
        <v>12</v>
      </c>
      <c r="Y78" s="205">
        <f t="shared" si="46"/>
        <v>394</v>
      </c>
      <c r="Z78" s="206">
        <f t="shared" si="47"/>
        <v>808783.5</v>
      </c>
    </row>
    <row r="79" spans="1:26" ht="12" customHeight="1" hidden="1">
      <c r="A79" s="6">
        <f>EOMONTH(A80,0)+1</f>
        <v>39479</v>
      </c>
      <c r="B79" s="42"/>
      <c r="C79" s="462">
        <v>4009.09</v>
      </c>
      <c r="D79" s="463"/>
      <c r="E79" s="446">
        <f t="shared" si="43"/>
        <v>124482.00000000015</v>
      </c>
      <c r="F79" s="447"/>
      <c r="G79" s="70">
        <f t="shared" si="44"/>
        <v>4015.5483870967787</v>
      </c>
      <c r="H79" s="288">
        <v>0.487</v>
      </c>
      <c r="I79" s="71">
        <f t="shared" si="34"/>
        <v>292.2</v>
      </c>
      <c r="J79" s="75">
        <v>100</v>
      </c>
      <c r="K79" s="332">
        <f t="shared" si="1"/>
        <v>0.5726027246031227</v>
      </c>
      <c r="L79" s="400">
        <f t="shared" si="45"/>
        <v>315.9441624365486</v>
      </c>
      <c r="M79" s="92"/>
      <c r="N79" s="174">
        <v>27</v>
      </c>
      <c r="O79" s="175">
        <v>0.01</v>
      </c>
      <c r="P79" s="236">
        <v>26.8</v>
      </c>
      <c r="Q79" s="237">
        <v>28.8</v>
      </c>
      <c r="R79" s="238">
        <v>29.2</v>
      </c>
      <c r="T79" s="194">
        <v>39494</v>
      </c>
      <c r="U79" s="195">
        <v>0.5694444444444444</v>
      </c>
      <c r="V79" s="195">
        <v>0.611111111111111</v>
      </c>
      <c r="W79" s="196" t="s">
        <v>210</v>
      </c>
      <c r="X79" s="196">
        <v>5</v>
      </c>
      <c r="Y79" s="205">
        <f t="shared" si="46"/>
        <v>394</v>
      </c>
      <c r="Z79" s="206">
        <f t="shared" si="47"/>
        <v>808783.5</v>
      </c>
    </row>
    <row r="80" spans="1:26" ht="12" customHeight="1" hidden="1">
      <c r="A80" s="6">
        <f>EOMONTH(A81,0)+1</f>
        <v>39448</v>
      </c>
      <c r="B80" s="42"/>
      <c r="C80" s="462">
        <v>3801.62</v>
      </c>
      <c r="D80" s="463"/>
      <c r="E80" s="446">
        <f t="shared" si="43"/>
        <v>121631.99999999988</v>
      </c>
      <c r="F80" s="447"/>
      <c r="G80" s="70">
        <f t="shared" si="44"/>
        <v>3923.6129032258027</v>
      </c>
      <c r="H80" s="288">
        <v>0.458</v>
      </c>
      <c r="I80" s="71">
        <f t="shared" si="34"/>
        <v>274.8</v>
      </c>
      <c r="J80" s="75">
        <v>100</v>
      </c>
      <c r="K80" s="332">
        <f t="shared" si="1"/>
        <v>0.5949194722261345</v>
      </c>
      <c r="L80" s="400">
        <f t="shared" si="45"/>
        <v>308.7106598984769</v>
      </c>
      <c r="M80" s="92"/>
      <c r="N80" s="174">
        <v>18</v>
      </c>
      <c r="O80" s="175">
        <v>0.01</v>
      </c>
      <c r="P80" s="236">
        <v>26</v>
      </c>
      <c r="Q80" s="237">
        <v>30.8</v>
      </c>
      <c r="R80" s="238">
        <v>29.1</v>
      </c>
      <c r="T80" s="194">
        <v>39463</v>
      </c>
      <c r="U80" s="195">
        <v>0.6666666666666666</v>
      </c>
      <c r="V80" s="195">
        <v>0.7013888888888888</v>
      </c>
      <c r="W80" s="196" t="s">
        <v>228</v>
      </c>
      <c r="X80" s="196">
        <v>0</v>
      </c>
      <c r="Y80" s="205">
        <f t="shared" si="46"/>
        <v>394</v>
      </c>
      <c r="Z80" s="206">
        <f t="shared" si="47"/>
        <v>808783.5</v>
      </c>
    </row>
    <row r="81" spans="1:26" ht="12" customHeight="1" hidden="1">
      <c r="A81" s="6">
        <f>EOMONTH(A82,0)+1</f>
        <v>39417</v>
      </c>
      <c r="B81" s="42"/>
      <c r="C81" s="462">
        <v>3598.9</v>
      </c>
      <c r="D81" s="463"/>
      <c r="E81" s="446">
        <f aca="true" t="shared" si="48" ref="E81:E86">IF(C81="","",(C81-C82)*600)</f>
        <v>116183.99999999993</v>
      </c>
      <c r="F81" s="447"/>
      <c r="G81" s="70">
        <f aca="true" t="shared" si="49" ref="G81:G86">IF(C81="","",E81/DATEDIF(A82,A81,"d"))</f>
        <v>3872.7999999999975</v>
      </c>
      <c r="H81" s="288">
        <v>0.476</v>
      </c>
      <c r="I81" s="71">
        <f t="shared" si="34"/>
        <v>285.59999999999997</v>
      </c>
      <c r="J81" s="75">
        <v>100</v>
      </c>
      <c r="K81" s="332">
        <f t="shared" si="1"/>
        <v>0.5650093370681603</v>
      </c>
      <c r="L81" s="400">
        <f t="shared" si="45"/>
        <v>294.8832487309643</v>
      </c>
      <c r="M81" s="92"/>
      <c r="N81" s="174">
        <v>27.8</v>
      </c>
      <c r="O81" s="175">
        <v>0.03</v>
      </c>
      <c r="P81" s="236">
        <v>26.6</v>
      </c>
      <c r="Q81" s="237">
        <v>27.4</v>
      </c>
      <c r="R81" s="238">
        <v>29.2</v>
      </c>
      <c r="T81" s="194">
        <v>39428</v>
      </c>
      <c r="U81" s="195">
        <v>0.5069444444444444</v>
      </c>
      <c r="V81" s="195">
        <v>0.5555555555555556</v>
      </c>
      <c r="W81" s="196" t="s">
        <v>210</v>
      </c>
      <c r="X81" s="196">
        <v>12</v>
      </c>
      <c r="Y81" s="205">
        <f t="shared" si="46"/>
        <v>394</v>
      </c>
      <c r="Z81" s="206">
        <f t="shared" si="47"/>
        <v>808783.5</v>
      </c>
    </row>
    <row r="82" spans="1:26" ht="12" customHeight="1" hidden="1">
      <c r="A82" s="6">
        <f>EOMONTH(A83,0)+1</f>
        <v>39387</v>
      </c>
      <c r="B82" s="42"/>
      <c r="C82" s="462">
        <v>3405.26</v>
      </c>
      <c r="D82" s="463"/>
      <c r="E82" s="446">
        <f t="shared" si="48"/>
        <v>121344.00000000015</v>
      </c>
      <c r="F82" s="447"/>
      <c r="G82" s="70">
        <f t="shared" si="49"/>
        <v>3914.322580645166</v>
      </c>
      <c r="H82" s="288">
        <v>0.481</v>
      </c>
      <c r="I82" s="71">
        <f t="shared" si="34"/>
        <v>288.59999999999997</v>
      </c>
      <c r="J82" s="75">
        <v>100</v>
      </c>
      <c r="K82" s="332">
        <f t="shared" si="1"/>
        <v>0.5651308877115336</v>
      </c>
      <c r="L82" s="400">
        <f t="shared" si="45"/>
        <v>307.97969543147246</v>
      </c>
      <c r="M82" s="92"/>
      <c r="N82" s="174">
        <v>27.3</v>
      </c>
      <c r="O82" s="175">
        <v>0.06</v>
      </c>
      <c r="P82" s="236">
        <v>27.9</v>
      </c>
      <c r="Q82" s="237">
        <v>27.1</v>
      </c>
      <c r="R82" s="238">
        <v>28.9</v>
      </c>
      <c r="T82" s="194">
        <v>39400</v>
      </c>
      <c r="U82" s="195">
        <v>0.5625</v>
      </c>
      <c r="V82" s="195">
        <v>0.6041666666666666</v>
      </c>
      <c r="W82" s="196" t="s">
        <v>223</v>
      </c>
      <c r="X82" s="196">
        <v>14</v>
      </c>
      <c r="Y82" s="205">
        <f t="shared" si="46"/>
        <v>394</v>
      </c>
      <c r="Z82" s="206">
        <f t="shared" si="47"/>
        <v>808783.5</v>
      </c>
    </row>
    <row r="83" spans="1:26" ht="12" customHeight="1" hidden="1">
      <c r="A83" s="6">
        <f>EOMONTH(A84,0)+1</f>
        <v>39356</v>
      </c>
      <c r="B83" s="42"/>
      <c r="C83" s="462">
        <v>3203.02</v>
      </c>
      <c r="D83" s="463"/>
      <c r="E83" s="446">
        <f t="shared" si="48"/>
        <v>143531.99999999988</v>
      </c>
      <c r="F83" s="447"/>
      <c r="G83" s="70">
        <f t="shared" si="49"/>
        <v>4784.399999999996</v>
      </c>
      <c r="H83" s="288">
        <v>0.609</v>
      </c>
      <c r="I83" s="71">
        <f t="shared" si="34"/>
        <v>365.4</v>
      </c>
      <c r="J83" s="75">
        <v>100</v>
      </c>
      <c r="K83" s="332">
        <f t="shared" si="1"/>
        <v>0.5455665024630537</v>
      </c>
      <c r="L83" s="400">
        <f t="shared" si="45"/>
        <v>364.29441624365455</v>
      </c>
      <c r="M83" s="92"/>
      <c r="N83" s="174">
        <v>27.8</v>
      </c>
      <c r="O83" s="175">
        <v>0.21</v>
      </c>
      <c r="P83" s="236">
        <v>26.7</v>
      </c>
      <c r="Q83" s="237">
        <v>30.1</v>
      </c>
      <c r="R83" s="238">
        <v>29</v>
      </c>
      <c r="T83" s="194">
        <v>39371</v>
      </c>
      <c r="U83" s="195">
        <v>0.6041666666666666</v>
      </c>
      <c r="V83" s="195">
        <v>0.6527777777777778</v>
      </c>
      <c r="W83" s="196" t="s">
        <v>223</v>
      </c>
      <c r="X83" s="196">
        <v>20</v>
      </c>
      <c r="Y83" s="205">
        <f t="shared" si="46"/>
        <v>394</v>
      </c>
      <c r="Z83" s="206">
        <f aca="true" t="shared" si="50" ref="Z83:Z88">IF(J83="","",ROUND(Y83,0)*$Z$11*(1+(85-J83)/100))</f>
        <v>808783.5</v>
      </c>
    </row>
    <row r="84" spans="1:26" ht="12" customHeight="1" hidden="1">
      <c r="A84" s="6">
        <f>EOMONTH(A85,0)+1</f>
        <v>39326</v>
      </c>
      <c r="B84" s="42"/>
      <c r="C84" s="462">
        <v>2963.8</v>
      </c>
      <c r="D84" s="463"/>
      <c r="E84" s="446">
        <f t="shared" si="48"/>
        <v>166932.00000000015</v>
      </c>
      <c r="F84" s="447"/>
      <c r="G84" s="70">
        <f t="shared" si="49"/>
        <v>5384.903225806456</v>
      </c>
      <c r="H84" s="288">
        <v>0.657</v>
      </c>
      <c r="I84" s="71">
        <f t="shared" si="34"/>
        <v>394.20000000000005</v>
      </c>
      <c r="J84" s="75">
        <v>100</v>
      </c>
      <c r="K84" s="332">
        <f t="shared" si="1"/>
        <v>0.5691805371434188</v>
      </c>
      <c r="L84" s="400">
        <f t="shared" si="45"/>
        <v>423.6852791878176</v>
      </c>
      <c r="M84" s="92"/>
      <c r="N84" s="174">
        <v>27.7</v>
      </c>
      <c r="O84" s="175">
        <v>0.2</v>
      </c>
      <c r="P84" s="236">
        <v>26.6</v>
      </c>
      <c r="Q84" s="237">
        <v>30.5</v>
      </c>
      <c r="R84" s="238">
        <v>29.3</v>
      </c>
      <c r="T84" s="194">
        <v>39340</v>
      </c>
      <c r="U84" s="195">
        <v>0.611111111111111</v>
      </c>
      <c r="V84" s="195">
        <v>0.6527777777777778</v>
      </c>
      <c r="W84" s="196" t="s">
        <v>210</v>
      </c>
      <c r="X84" s="196">
        <v>35</v>
      </c>
      <c r="Y84" s="205">
        <f t="shared" si="46"/>
        <v>394</v>
      </c>
      <c r="Z84" s="206">
        <f t="shared" si="50"/>
        <v>808783.5</v>
      </c>
    </row>
    <row r="85" spans="1:26" ht="12" customHeight="1" hidden="1">
      <c r="A85" s="6">
        <f>EOMONTH(A86,0)+1</f>
        <v>39295</v>
      </c>
      <c r="B85" s="42"/>
      <c r="C85" s="462">
        <v>2685.58</v>
      </c>
      <c r="D85" s="463"/>
      <c r="E85" s="446">
        <f t="shared" si="48"/>
        <v>140328.00000000006</v>
      </c>
      <c r="F85" s="447"/>
      <c r="G85" s="70">
        <f t="shared" si="49"/>
        <v>4526.709677419357</v>
      </c>
      <c r="H85" s="288">
        <v>0.538</v>
      </c>
      <c r="I85" s="71">
        <f t="shared" si="34"/>
        <v>322.8</v>
      </c>
      <c r="J85" s="75">
        <v>100</v>
      </c>
      <c r="K85" s="332">
        <f t="shared" si="1"/>
        <v>0.5843026741815568</v>
      </c>
      <c r="L85" s="400">
        <f t="shared" si="45"/>
        <v>331.74468085106395</v>
      </c>
      <c r="M85" s="92"/>
      <c r="N85" s="174">
        <v>27.5</v>
      </c>
      <c r="O85" s="175">
        <v>0.1</v>
      </c>
      <c r="P85" s="236">
        <v>26.5</v>
      </c>
      <c r="Q85" s="237">
        <v>30.9</v>
      </c>
      <c r="R85" s="238">
        <v>29</v>
      </c>
      <c r="T85" s="194">
        <v>39312</v>
      </c>
      <c r="U85" s="195">
        <v>0.4791666666666667</v>
      </c>
      <c r="V85" s="195">
        <v>0.5416666666666666</v>
      </c>
      <c r="W85" s="196" t="s">
        <v>210</v>
      </c>
      <c r="X85" s="196">
        <v>33</v>
      </c>
      <c r="Y85" s="205">
        <f t="shared" si="46"/>
        <v>423</v>
      </c>
      <c r="Z85" s="206">
        <f t="shared" si="50"/>
        <v>868313.25</v>
      </c>
    </row>
    <row r="86" spans="1:26" ht="12" customHeight="1" hidden="1">
      <c r="A86" s="6">
        <f>EOMONTH(A87,0)+1</f>
        <v>39264</v>
      </c>
      <c r="B86" s="42"/>
      <c r="C86" s="462">
        <v>2451.7</v>
      </c>
      <c r="D86" s="463"/>
      <c r="E86" s="446">
        <f t="shared" si="48"/>
        <v>126815.9999999998</v>
      </c>
      <c r="F86" s="447"/>
      <c r="G86" s="70">
        <f t="shared" si="49"/>
        <v>4227.199999999993</v>
      </c>
      <c r="H86" s="288">
        <v>0.487</v>
      </c>
      <c r="I86" s="71">
        <f t="shared" si="34"/>
        <v>292.2</v>
      </c>
      <c r="J86" s="75">
        <v>100</v>
      </c>
      <c r="K86" s="332">
        <f t="shared" si="1"/>
        <v>0.6027834816335834</v>
      </c>
      <c r="L86" s="400">
        <f t="shared" si="45"/>
        <v>299.8014184397158</v>
      </c>
      <c r="M86" s="92"/>
      <c r="N86" s="174">
        <v>27.7</v>
      </c>
      <c r="O86" s="175">
        <v>0.21</v>
      </c>
      <c r="P86" s="236">
        <v>26.6</v>
      </c>
      <c r="Q86" s="237">
        <v>27.5</v>
      </c>
      <c r="R86" s="238">
        <v>29.2</v>
      </c>
      <c r="T86" s="194">
        <v>39280</v>
      </c>
      <c r="U86" s="195">
        <v>0.6354166666666666</v>
      </c>
      <c r="V86" s="195">
        <v>0.6840277777777778</v>
      </c>
      <c r="W86" s="196" t="s">
        <v>210</v>
      </c>
      <c r="X86" s="196">
        <v>23</v>
      </c>
      <c r="Y86" s="205">
        <f t="shared" si="46"/>
        <v>423</v>
      </c>
      <c r="Z86" s="206">
        <f t="shared" si="50"/>
        <v>868313.25</v>
      </c>
    </row>
    <row r="87" spans="1:26" ht="12" customHeight="1" hidden="1">
      <c r="A87" s="6">
        <f>EOMONTH(A88,0)+1</f>
        <v>39234</v>
      </c>
      <c r="B87" s="42"/>
      <c r="C87" s="462">
        <v>2240.34</v>
      </c>
      <c r="D87" s="463"/>
      <c r="E87" s="446">
        <f aca="true" t="shared" si="51" ref="E87:E92">IF(C87="","",(C87-C88)*600)</f>
        <v>121038.00000000015</v>
      </c>
      <c r="F87" s="447"/>
      <c r="G87" s="70">
        <f aca="true" t="shared" si="52" ref="G87:G92">IF(C87="","",E87/DATEDIF(A88,A87,"d"))</f>
        <v>3904.4516129032304</v>
      </c>
      <c r="H87" s="288">
        <v>0.469</v>
      </c>
      <c r="I87" s="71">
        <f t="shared" si="34"/>
        <v>281.4</v>
      </c>
      <c r="J87" s="75">
        <v>100</v>
      </c>
      <c r="K87" s="332">
        <f t="shared" si="1"/>
        <v>0.5781289405507034</v>
      </c>
      <c r="L87" s="400">
        <f t="shared" si="45"/>
        <v>286.14184397163154</v>
      </c>
      <c r="M87" s="92"/>
      <c r="N87" s="174">
        <v>27.9</v>
      </c>
      <c r="O87" s="175">
        <v>0.01</v>
      </c>
      <c r="P87" s="236">
        <v>27.1</v>
      </c>
      <c r="Q87" s="237">
        <v>28.9</v>
      </c>
      <c r="R87" s="238">
        <v>29.1</v>
      </c>
      <c r="T87" s="194">
        <v>39252</v>
      </c>
      <c r="U87" s="195">
        <v>0.5</v>
      </c>
      <c r="V87" s="195">
        <v>0.5625</v>
      </c>
      <c r="W87" s="196" t="s">
        <v>160</v>
      </c>
      <c r="X87" s="196">
        <v>27</v>
      </c>
      <c r="Y87" s="205">
        <f t="shared" si="46"/>
        <v>423</v>
      </c>
      <c r="Z87" s="206">
        <f t="shared" si="50"/>
        <v>868313.25</v>
      </c>
    </row>
    <row r="88" spans="1:26" ht="12" customHeight="1" hidden="1">
      <c r="A88" s="6">
        <f>EOMONTH(A89,0)+1</f>
        <v>39203</v>
      </c>
      <c r="B88" s="42"/>
      <c r="C88" s="462">
        <v>2038.61</v>
      </c>
      <c r="D88" s="463"/>
      <c r="E88" s="446">
        <f t="shared" si="51"/>
        <v>113759.99999999994</v>
      </c>
      <c r="F88" s="447"/>
      <c r="G88" s="70">
        <f t="shared" si="52"/>
        <v>3791.999999999998</v>
      </c>
      <c r="H88" s="288">
        <v>0.483</v>
      </c>
      <c r="I88" s="71">
        <f t="shared" si="34"/>
        <v>289.8</v>
      </c>
      <c r="J88" s="75">
        <v>100</v>
      </c>
      <c r="K88" s="332">
        <f t="shared" si="1"/>
        <v>0.5452035886818493</v>
      </c>
      <c r="L88" s="400">
        <f t="shared" si="45"/>
        <v>268.93617021276583</v>
      </c>
      <c r="M88" s="92"/>
      <c r="N88" s="174">
        <v>27.9</v>
      </c>
      <c r="O88" s="175">
        <v>0</v>
      </c>
      <c r="P88" s="236">
        <v>27.3</v>
      </c>
      <c r="Q88" s="237">
        <v>28</v>
      </c>
      <c r="R88" s="238">
        <v>28.2</v>
      </c>
      <c r="T88" s="194">
        <v>39221</v>
      </c>
      <c r="U88" s="195">
        <v>0.5833333333333334</v>
      </c>
      <c r="V88" s="195">
        <v>0.6319444444444444</v>
      </c>
      <c r="W88" s="196" t="s">
        <v>210</v>
      </c>
      <c r="X88" s="196">
        <v>13</v>
      </c>
      <c r="Y88" s="205">
        <f>ROUND(MAX(I88:I$99),)</f>
        <v>423</v>
      </c>
      <c r="Z88" s="206">
        <f t="shared" si="50"/>
        <v>868313.25</v>
      </c>
    </row>
    <row r="89" spans="1:26" ht="12" customHeight="1" hidden="1">
      <c r="A89" s="6">
        <f>EOMONTH(A90,0)+1</f>
        <v>39173</v>
      </c>
      <c r="B89" s="42"/>
      <c r="C89" s="462">
        <v>1849.01</v>
      </c>
      <c r="D89" s="463"/>
      <c r="E89" s="446">
        <f t="shared" si="51"/>
        <v>123744</v>
      </c>
      <c r="F89" s="447"/>
      <c r="G89" s="70">
        <f t="shared" si="52"/>
        <v>3991.7419354838707</v>
      </c>
      <c r="H89" s="288">
        <v>0.463</v>
      </c>
      <c r="I89" s="71">
        <f t="shared" si="34"/>
        <v>277.8</v>
      </c>
      <c r="J89" s="75">
        <v>100</v>
      </c>
      <c r="K89" s="332">
        <f t="shared" si="1"/>
        <v>0.5987133932511205</v>
      </c>
      <c r="L89" s="400">
        <f t="shared" si="45"/>
        <v>292.5390070921986</v>
      </c>
      <c r="M89" s="92"/>
      <c r="N89" s="174">
        <v>27.4</v>
      </c>
      <c r="O89" s="175">
        <v>0.01</v>
      </c>
      <c r="P89" s="236">
        <v>27.3</v>
      </c>
      <c r="Q89" s="237">
        <v>28.7</v>
      </c>
      <c r="R89" s="238">
        <v>28.7</v>
      </c>
      <c r="T89" s="194">
        <v>39193</v>
      </c>
      <c r="U89" s="195">
        <v>0.611111111111111</v>
      </c>
      <c r="V89" s="195">
        <v>0.6666666666666666</v>
      </c>
      <c r="W89" s="196" t="s">
        <v>217</v>
      </c>
      <c r="X89" s="196">
        <v>20</v>
      </c>
      <c r="Y89" s="205">
        <f>ROUND(MAX(I89:I$99),)</f>
        <v>423</v>
      </c>
      <c r="Z89" s="206">
        <f aca="true" t="shared" si="53" ref="Z89:Z94">IF(J89="","",ROUND(Y89,0)*$Z$11*(1+(85-J89)/100))</f>
        <v>868313.25</v>
      </c>
    </row>
    <row r="90" spans="1:26" ht="12" customHeight="1" hidden="1">
      <c r="A90" s="6">
        <f>EOMONTH(A91,0)+1</f>
        <v>39142</v>
      </c>
      <c r="B90" s="42"/>
      <c r="C90" s="462">
        <v>1642.77</v>
      </c>
      <c r="D90" s="463"/>
      <c r="E90" s="446">
        <f t="shared" si="51"/>
        <v>111221.99999999994</v>
      </c>
      <c r="F90" s="447"/>
      <c r="G90" s="70">
        <f t="shared" si="52"/>
        <v>3972.2142857142835</v>
      </c>
      <c r="H90" s="288">
        <v>0.456</v>
      </c>
      <c r="I90" s="71">
        <f t="shared" si="34"/>
        <v>273.6</v>
      </c>
      <c r="J90" s="75">
        <v>100</v>
      </c>
      <c r="K90" s="332">
        <f t="shared" si="1"/>
        <v>0.6049302944862152</v>
      </c>
      <c r="L90" s="400">
        <f t="shared" si="45"/>
        <v>262.93617021276583</v>
      </c>
      <c r="M90" s="92"/>
      <c r="N90" s="174">
        <v>28.2</v>
      </c>
      <c r="O90" s="175">
        <v>0.2</v>
      </c>
      <c r="P90" s="236">
        <v>27</v>
      </c>
      <c r="Q90" s="237">
        <v>31.1</v>
      </c>
      <c r="R90" s="238">
        <v>29.1</v>
      </c>
      <c r="T90" s="194">
        <v>39158</v>
      </c>
      <c r="U90" s="195">
        <v>0.513888888888889</v>
      </c>
      <c r="V90" s="195">
        <v>0.5625</v>
      </c>
      <c r="W90" s="196" t="s">
        <v>210</v>
      </c>
      <c r="X90" s="196">
        <v>5</v>
      </c>
      <c r="Y90" s="205">
        <f>ROUND(MAX(I90:I$99),)</f>
        <v>423</v>
      </c>
      <c r="Z90" s="206">
        <f t="shared" si="53"/>
        <v>868313.25</v>
      </c>
    </row>
    <row r="91" spans="1:26" ht="12" customHeight="1" hidden="1">
      <c r="A91" s="6">
        <f>EOMONTH(A92,0)+1</f>
        <v>39114</v>
      </c>
      <c r="B91" s="42"/>
      <c r="C91" s="462">
        <v>1457.4</v>
      </c>
      <c r="D91" s="463"/>
      <c r="E91" s="446">
        <f>IF(C91="","",(C91-C92)*600)</f>
        <v>126108.00000000004</v>
      </c>
      <c r="F91" s="447"/>
      <c r="G91" s="70">
        <f>IF(C91="","",E91/DATEDIF(A92,A91,"d"))</f>
        <v>4068.0000000000014</v>
      </c>
      <c r="H91" s="288">
        <v>0.485</v>
      </c>
      <c r="I91" s="71">
        <f t="shared" si="34"/>
        <v>291</v>
      </c>
      <c r="J91" s="75">
        <v>100</v>
      </c>
      <c r="K91" s="332">
        <f t="shared" si="1"/>
        <v>0.582474226804124</v>
      </c>
      <c r="L91" s="400">
        <f t="shared" si="45"/>
        <v>298.12765957446817</v>
      </c>
      <c r="M91" s="92"/>
      <c r="N91" s="174">
        <v>27.8</v>
      </c>
      <c r="O91" s="175">
        <v>0.22</v>
      </c>
      <c r="P91" s="236">
        <v>27.1</v>
      </c>
      <c r="Q91" s="237">
        <v>31.2</v>
      </c>
      <c r="R91" s="238">
        <v>29.1</v>
      </c>
      <c r="T91" s="194">
        <v>39130</v>
      </c>
      <c r="U91" s="195">
        <v>0.59375</v>
      </c>
      <c r="V91" s="195">
        <v>0.6354166666666666</v>
      </c>
      <c r="W91" s="196" t="s">
        <v>210</v>
      </c>
      <c r="X91" s="196">
        <v>10</v>
      </c>
      <c r="Y91" s="205">
        <f>ROUND(MAX(I91:I$99),)</f>
        <v>423</v>
      </c>
      <c r="Z91" s="206">
        <f t="shared" si="53"/>
        <v>868313.25</v>
      </c>
    </row>
    <row r="92" spans="1:26" ht="12" customHeight="1" hidden="1">
      <c r="A92" s="6">
        <f>EOMONTH(A93,0)+1</f>
        <v>39083</v>
      </c>
      <c r="B92" s="42"/>
      <c r="C92" s="462">
        <v>1247.22</v>
      </c>
      <c r="D92" s="463"/>
      <c r="E92" s="446">
        <f t="shared" si="51"/>
        <v>126138.00000000001</v>
      </c>
      <c r="F92" s="447"/>
      <c r="G92" s="70">
        <f t="shared" si="52"/>
        <v>4068.9677419354844</v>
      </c>
      <c r="H92" s="288">
        <v>0.475</v>
      </c>
      <c r="I92" s="71">
        <f t="shared" si="34"/>
        <v>285</v>
      </c>
      <c r="J92" s="75">
        <v>100</v>
      </c>
      <c r="K92" s="332">
        <f t="shared" si="1"/>
        <v>0.5948783248443691</v>
      </c>
      <c r="L92" s="400">
        <f t="shared" si="45"/>
        <v>298.19858156028374</v>
      </c>
      <c r="M92" s="92"/>
      <c r="N92" s="174">
        <v>27.8</v>
      </c>
      <c r="O92" s="175">
        <v>0.22</v>
      </c>
      <c r="P92" s="236">
        <v>27.3</v>
      </c>
      <c r="Q92" s="237">
        <v>30</v>
      </c>
      <c r="R92" s="238">
        <v>29.4</v>
      </c>
      <c r="T92" s="194">
        <v>39098</v>
      </c>
      <c r="U92" s="195">
        <v>0.5208333333333334</v>
      </c>
      <c r="V92" s="195">
        <v>0.576388888888889</v>
      </c>
      <c r="W92" s="196" t="s">
        <v>160</v>
      </c>
      <c r="X92" s="196">
        <v>8</v>
      </c>
      <c r="Y92" s="205">
        <f>ROUND(MAX(I92:I$99),)</f>
        <v>423</v>
      </c>
      <c r="Z92" s="206">
        <f t="shared" si="53"/>
        <v>868313.25</v>
      </c>
    </row>
    <row r="93" spans="1:26" ht="12" customHeight="1" hidden="1">
      <c r="A93" s="6">
        <f>EOMONTH(A94,0)+1</f>
        <v>39052</v>
      </c>
      <c r="B93" s="42"/>
      <c r="C93" s="462">
        <v>1036.99</v>
      </c>
      <c r="D93" s="463"/>
      <c r="E93" s="446">
        <f aca="true" t="shared" si="54" ref="E93:E98">IF(C93="","",(C93-C94)*600)</f>
        <v>117545.99999999999</v>
      </c>
      <c r="F93" s="447"/>
      <c r="G93" s="70">
        <f aca="true" t="shared" si="55" ref="G93:G98">IF(C93="","",E93/DATEDIF(A94,A93,"d"))</f>
        <v>3918.1999999999994</v>
      </c>
      <c r="H93" s="288">
        <v>0.473</v>
      </c>
      <c r="I93" s="71">
        <f t="shared" si="34"/>
        <v>283.8</v>
      </c>
      <c r="J93" s="75">
        <v>100</v>
      </c>
      <c r="K93" s="332">
        <f t="shared" si="1"/>
        <v>0.5752583979328164</v>
      </c>
      <c r="L93" s="400">
        <f t="shared" si="45"/>
        <v>277.886524822695</v>
      </c>
      <c r="M93" s="92"/>
      <c r="N93" s="174">
        <v>27.8</v>
      </c>
      <c r="O93" s="175">
        <v>0.21</v>
      </c>
      <c r="P93" s="236">
        <v>27</v>
      </c>
      <c r="Q93" s="237">
        <v>30</v>
      </c>
      <c r="R93" s="238">
        <v>29.1</v>
      </c>
      <c r="T93" s="194">
        <v>39067</v>
      </c>
      <c r="U93" s="195">
        <v>0.5625</v>
      </c>
      <c r="V93" s="195">
        <v>0.6597222222222222</v>
      </c>
      <c r="W93" s="196" t="s">
        <v>209</v>
      </c>
      <c r="X93" s="196">
        <v>15</v>
      </c>
      <c r="Y93" s="205">
        <f>ROUND(MAX(I93:I$99),)</f>
        <v>423</v>
      </c>
      <c r="Z93" s="206">
        <f t="shared" si="53"/>
        <v>868313.25</v>
      </c>
    </row>
    <row r="94" spans="1:26" ht="12" customHeight="1" hidden="1">
      <c r="A94" s="6">
        <f>EOMONTH(A95,0)+1</f>
        <v>39022</v>
      </c>
      <c r="B94" s="42"/>
      <c r="C94" s="462">
        <v>841.08</v>
      </c>
      <c r="D94" s="463"/>
      <c r="E94" s="446">
        <f t="shared" si="54"/>
        <v>122376.00000000003</v>
      </c>
      <c r="F94" s="447"/>
      <c r="G94" s="70">
        <f t="shared" si="55"/>
        <v>3947.6129032258073</v>
      </c>
      <c r="H94" s="288">
        <v>0.458</v>
      </c>
      <c r="I94" s="71">
        <f t="shared" si="34"/>
        <v>274.8</v>
      </c>
      <c r="J94" s="75">
        <v>100</v>
      </c>
      <c r="K94" s="332">
        <f t="shared" si="1"/>
        <v>0.5985584824153637</v>
      </c>
      <c r="L94" s="400">
        <f t="shared" si="45"/>
        <v>289.3049645390072</v>
      </c>
      <c r="M94" s="92"/>
      <c r="N94" s="174">
        <v>27.8</v>
      </c>
      <c r="O94" s="175">
        <v>0.22</v>
      </c>
      <c r="P94" s="236">
        <v>26.7</v>
      </c>
      <c r="Q94" s="237">
        <v>29.8</v>
      </c>
      <c r="R94" s="238">
        <v>29</v>
      </c>
      <c r="T94" s="194">
        <v>39041</v>
      </c>
      <c r="U94" s="195">
        <v>0.4791666666666667</v>
      </c>
      <c r="V94" s="195">
        <v>0.5277777777777778</v>
      </c>
      <c r="W94" s="196" t="s">
        <v>216</v>
      </c>
      <c r="X94" s="196">
        <v>15</v>
      </c>
      <c r="Y94" s="205">
        <f>ROUND(MAX(I94:I$99),)</f>
        <v>423</v>
      </c>
      <c r="Z94" s="206">
        <f t="shared" si="53"/>
        <v>868313.25</v>
      </c>
    </row>
    <row r="95" spans="1:26" ht="12" customHeight="1" hidden="1">
      <c r="A95" s="6">
        <f>EOMONTH(A96,0)+1</f>
        <v>38991</v>
      </c>
      <c r="B95" s="42"/>
      <c r="C95" s="462">
        <v>637.12</v>
      </c>
      <c r="D95" s="463"/>
      <c r="E95" s="446">
        <f t="shared" si="54"/>
        <v>131676</v>
      </c>
      <c r="F95" s="447"/>
      <c r="G95" s="70">
        <f t="shared" si="55"/>
        <v>4389.2</v>
      </c>
      <c r="H95" s="288">
        <v>0.629</v>
      </c>
      <c r="I95" s="71">
        <f t="shared" si="34"/>
        <v>377.4</v>
      </c>
      <c r="J95" s="75">
        <v>100</v>
      </c>
      <c r="K95" s="332">
        <f t="shared" si="1"/>
        <v>0.48458752870517574</v>
      </c>
      <c r="L95" s="400">
        <f t="shared" si="45"/>
        <v>311.290780141844</v>
      </c>
      <c r="M95" s="92"/>
      <c r="N95" s="174">
        <v>27.7</v>
      </c>
      <c r="O95" s="175">
        <v>0.13</v>
      </c>
      <c r="P95" s="236">
        <v>27.2</v>
      </c>
      <c r="Q95" s="237">
        <v>27.5</v>
      </c>
      <c r="R95" s="238">
        <v>28.7</v>
      </c>
      <c r="T95" s="194">
        <v>39013</v>
      </c>
      <c r="U95" s="195">
        <v>0.5416666666666666</v>
      </c>
      <c r="V95" s="195">
        <v>0.611111111111111</v>
      </c>
      <c r="W95" s="196" t="s">
        <v>210</v>
      </c>
      <c r="X95" s="196">
        <v>26</v>
      </c>
      <c r="Y95" s="205">
        <f>ROUND(MAX(I95:I$99),)</f>
        <v>423</v>
      </c>
      <c r="Z95" s="206">
        <f>IF(J95="","",ROUND(Y95,0)*$Z$11*(1+(85-J95)/100))</f>
        <v>868313.25</v>
      </c>
    </row>
    <row r="96" spans="1:26" ht="12" customHeight="1" hidden="1">
      <c r="A96" s="6">
        <f>EOMONTH(A97,0)+1</f>
        <v>38961</v>
      </c>
      <c r="B96" s="42"/>
      <c r="C96" s="462">
        <v>417.66</v>
      </c>
      <c r="D96" s="463"/>
      <c r="E96" s="446">
        <f t="shared" si="54"/>
        <v>166590.00000000003</v>
      </c>
      <c r="F96" s="447"/>
      <c r="G96" s="70">
        <f t="shared" si="55"/>
        <v>5373.8709677419365</v>
      </c>
      <c r="H96" s="288">
        <v>0.705</v>
      </c>
      <c r="I96" s="71">
        <f t="shared" si="34"/>
        <v>423</v>
      </c>
      <c r="J96" s="75">
        <v>100</v>
      </c>
      <c r="K96" s="332">
        <f t="shared" si="1"/>
        <v>0.5293411118737132</v>
      </c>
      <c r="L96" s="400">
        <f t="shared" si="45"/>
        <v>393.8297872340426</v>
      </c>
      <c r="M96" s="92"/>
      <c r="N96" s="174">
        <v>27.8</v>
      </c>
      <c r="O96" s="175">
        <v>0.08</v>
      </c>
      <c r="P96" s="236">
        <v>27.3</v>
      </c>
      <c r="Q96" s="237">
        <v>27.8</v>
      </c>
      <c r="R96" s="238">
        <v>29.3</v>
      </c>
      <c r="T96" s="194">
        <v>38976</v>
      </c>
      <c r="U96" s="195">
        <v>0.5555555555555556</v>
      </c>
      <c r="V96" s="195">
        <v>0.611111111111111</v>
      </c>
      <c r="W96" s="196" t="s">
        <v>210</v>
      </c>
      <c r="X96" s="196">
        <v>28</v>
      </c>
      <c r="Y96" s="205">
        <f>ROUND(MAX(I96:I$99),)</f>
        <v>423</v>
      </c>
      <c r="Z96" s="206">
        <f>IF(J96="","",ROUND(Y96,0)*$Z$11*(1+(85-J96)/100))</f>
        <v>868313.25</v>
      </c>
    </row>
    <row r="97" spans="1:26" ht="12" customHeight="1" hidden="1">
      <c r="A97" s="6">
        <f>EOMONTH(A98,0)+1</f>
        <v>38930</v>
      </c>
      <c r="B97" s="42"/>
      <c r="C97" s="462">
        <v>140.01</v>
      </c>
      <c r="D97" s="463"/>
      <c r="E97" s="446">
        <f t="shared" si="54"/>
        <v>81756</v>
      </c>
      <c r="F97" s="447"/>
      <c r="G97" s="70">
        <f t="shared" si="55"/>
        <v>2637.2903225806454</v>
      </c>
      <c r="H97" s="288">
        <v>0.591</v>
      </c>
      <c r="I97" s="71">
        <f t="shared" si="34"/>
        <v>354.59999999999997</v>
      </c>
      <c r="J97" s="75">
        <v>100</v>
      </c>
      <c r="K97" s="332">
        <f t="shared" si="1"/>
        <v>0.30989028983134115</v>
      </c>
      <c r="L97" s="400">
        <f t="shared" si="45"/>
        <v>230.29859154929576</v>
      </c>
      <c r="M97" s="92"/>
      <c r="N97" s="174">
        <v>27.5</v>
      </c>
      <c r="O97" s="175">
        <v>0.2</v>
      </c>
      <c r="P97" s="236">
        <v>27</v>
      </c>
      <c r="Q97" s="237">
        <v>30.6</v>
      </c>
      <c r="R97" s="238">
        <v>29.5</v>
      </c>
      <c r="T97" s="194">
        <v>38941</v>
      </c>
      <c r="U97" s="195">
        <v>0.5694444444444444</v>
      </c>
      <c r="V97" s="195">
        <v>0.6180555555555556</v>
      </c>
      <c r="W97" s="196" t="s">
        <v>209</v>
      </c>
      <c r="X97" s="196">
        <v>28</v>
      </c>
      <c r="Y97" s="205">
        <f>ROUND(MAX(I97:I$99),)</f>
        <v>355</v>
      </c>
      <c r="Z97" s="206">
        <f>IF(J97="","",ROUND(Y97,0)*$Z$11*(1+(85-J97)/100))</f>
        <v>728726.25</v>
      </c>
    </row>
    <row r="98" spans="1:26" ht="12" customHeight="1" hidden="1">
      <c r="A98" s="6">
        <f>EOMONTH(A99,0)+1</f>
        <v>38899</v>
      </c>
      <c r="B98" s="42"/>
      <c r="C98" s="462">
        <v>3.75</v>
      </c>
      <c r="D98" s="463"/>
      <c r="E98" s="446">
        <f t="shared" si="54"/>
        <v>420.0000000000001</v>
      </c>
      <c r="F98" s="447"/>
      <c r="G98" s="70">
        <f t="shared" si="55"/>
        <v>140.00000000000003</v>
      </c>
      <c r="H98" s="288">
        <v>0.039</v>
      </c>
      <c r="I98" s="71">
        <f t="shared" si="34"/>
        <v>23.4</v>
      </c>
      <c r="J98" s="75">
        <v>100</v>
      </c>
      <c r="K98" s="332">
        <f t="shared" si="1"/>
        <v>0.24928774928774936</v>
      </c>
      <c r="L98" s="400">
        <f t="shared" si="45"/>
        <v>18.260869565217398</v>
      </c>
      <c r="M98" s="92"/>
      <c r="N98" s="174">
        <v>27.6</v>
      </c>
      <c r="O98" s="175">
        <v>0.18</v>
      </c>
      <c r="P98" s="236">
        <v>27.8</v>
      </c>
      <c r="Q98" s="237">
        <v>27.8</v>
      </c>
      <c r="R98" s="238">
        <v>28.2</v>
      </c>
      <c r="T98" s="194">
        <v>38923</v>
      </c>
      <c r="U98" s="195">
        <v>0.5902777777777778</v>
      </c>
      <c r="V98" s="195">
        <v>0.6458333333333334</v>
      </c>
      <c r="W98" s="196" t="s">
        <v>208</v>
      </c>
      <c r="X98" s="196">
        <v>27</v>
      </c>
      <c r="Y98" s="205">
        <f>ROUND(MAX(I98:I$99),)</f>
        <v>23</v>
      </c>
      <c r="Z98" s="206">
        <f>IF(J98="","",ROUND(Y98,0)*$Z$11*(1+(85-J98)/100))</f>
        <v>47213.25</v>
      </c>
    </row>
    <row r="99" spans="1:26" ht="12" customHeight="1" hidden="1">
      <c r="A99" s="230">
        <v>38896</v>
      </c>
      <c r="B99" s="42"/>
      <c r="C99" s="462">
        <v>3.05</v>
      </c>
      <c r="D99" s="463"/>
      <c r="E99" s="481" t="s">
        <v>161</v>
      </c>
      <c r="F99" s="482"/>
      <c r="G99" s="90"/>
      <c r="H99" s="288">
        <v>0</v>
      </c>
      <c r="I99" s="71">
        <f t="shared" si="34"/>
        <v>0</v>
      </c>
      <c r="J99" s="75">
        <v>100</v>
      </c>
      <c r="K99" s="333"/>
      <c r="L99" s="334"/>
      <c r="M99" s="92"/>
      <c r="N99" s="174">
        <v>28</v>
      </c>
      <c r="O99" s="175">
        <v>0.23</v>
      </c>
      <c r="P99" s="236">
        <v>27.9</v>
      </c>
      <c r="Q99" s="237">
        <v>28.8</v>
      </c>
      <c r="R99" s="238">
        <v>28</v>
      </c>
      <c r="T99" s="194">
        <v>38896</v>
      </c>
      <c r="U99" s="195">
        <v>0.6458333333333334</v>
      </c>
      <c r="V99" s="195">
        <v>0.6458333333333334</v>
      </c>
      <c r="W99" s="196" t="s">
        <v>160</v>
      </c>
      <c r="X99" s="196">
        <v>33</v>
      </c>
      <c r="Y99" s="205">
        <f>ROUND(MAX(I99:I$99),)</f>
        <v>0</v>
      </c>
      <c r="Z99" s="206">
        <f>IF(J99="","",ROUND(Y99,0)*$Z$11*(1+(85-J99)/100))</f>
        <v>0</v>
      </c>
    </row>
    <row r="100" spans="1:19" ht="13.5" customHeight="1">
      <c r="A100" s="44"/>
      <c r="B100" s="44"/>
      <c r="C100" s="44"/>
      <c r="D100" s="44"/>
      <c r="E100" s="44"/>
      <c r="F100" s="44"/>
      <c r="G100" s="44"/>
      <c r="H100" s="44"/>
      <c r="I100" s="44"/>
      <c r="J100" s="44"/>
      <c r="K100" s="44"/>
      <c r="L100" s="399" t="s">
        <v>267</v>
      </c>
      <c r="M100" s="9"/>
      <c r="N100" s="44"/>
      <c r="O100" s="44"/>
      <c r="P100" s="44"/>
      <c r="Q100" s="44"/>
      <c r="R100" s="44"/>
      <c r="S100" s="9"/>
    </row>
    <row r="101" spans="3:18" ht="12" customHeight="1">
      <c r="C101" s="9"/>
      <c r="D101" s="9"/>
      <c r="E101" s="9"/>
      <c r="F101" s="9"/>
      <c r="G101" s="9"/>
      <c r="H101" s="9"/>
      <c r="I101" s="57"/>
      <c r="J101" s="259"/>
      <c r="K101" s="11" t="s">
        <v>162</v>
      </c>
      <c r="L101" s="12"/>
      <c r="M101" s="12"/>
      <c r="N101" s="12"/>
      <c r="O101" s="12"/>
      <c r="P101" s="12"/>
      <c r="Q101" s="12"/>
      <c r="R101" s="248"/>
    </row>
    <row r="102" spans="1:18" ht="12" customHeight="1">
      <c r="A102" s="32"/>
      <c r="B102" s="33"/>
      <c r="C102" s="16" t="s">
        <v>128</v>
      </c>
      <c r="D102" s="17"/>
      <c r="E102" s="17"/>
      <c r="F102" s="17"/>
      <c r="G102" s="17"/>
      <c r="H102" s="76"/>
      <c r="I102" s="17"/>
      <c r="J102" s="34"/>
      <c r="K102" s="246" t="s">
        <v>163</v>
      </c>
      <c r="L102" s="247"/>
      <c r="M102" s="262" t="s">
        <v>167</v>
      </c>
      <c r="N102" s="251" t="s">
        <v>168</v>
      </c>
      <c r="O102" s="252"/>
      <c r="P102" s="250" t="s">
        <v>169</v>
      </c>
      <c r="Q102" s="250" t="s">
        <v>170</v>
      </c>
      <c r="R102" s="253" t="s">
        <v>190</v>
      </c>
    </row>
    <row r="103" spans="1:18" ht="12" customHeight="1">
      <c r="A103" s="26" t="s">
        <v>11</v>
      </c>
      <c r="B103" s="35"/>
      <c r="C103" s="82" t="s">
        <v>108</v>
      </c>
      <c r="D103" s="83"/>
      <c r="E103" s="84"/>
      <c r="F103" s="78" t="s">
        <v>21</v>
      </c>
      <c r="G103" s="83"/>
      <c r="H103" s="84"/>
      <c r="I103" s="86" t="s">
        <v>109</v>
      </c>
      <c r="J103" s="87" t="s">
        <v>110</v>
      </c>
      <c r="K103" s="254" t="s">
        <v>193</v>
      </c>
      <c r="L103" s="260" t="s">
        <v>194</v>
      </c>
      <c r="M103" s="263" t="s">
        <v>193</v>
      </c>
      <c r="N103" s="256" t="s">
        <v>192</v>
      </c>
      <c r="O103" s="231" t="s">
        <v>191</v>
      </c>
      <c r="P103" s="255" t="s">
        <v>191</v>
      </c>
      <c r="Q103" s="257"/>
      <c r="R103" s="258" t="s">
        <v>189</v>
      </c>
    </row>
    <row r="104" spans="1:18" ht="12" customHeight="1">
      <c r="A104" s="37"/>
      <c r="B104" s="38"/>
      <c r="C104" s="45" t="s">
        <v>23</v>
      </c>
      <c r="D104" s="46" t="s">
        <v>24</v>
      </c>
      <c r="E104" s="46" t="s">
        <v>25</v>
      </c>
      <c r="F104" s="46" t="s">
        <v>26</v>
      </c>
      <c r="G104" s="46" t="s">
        <v>27</v>
      </c>
      <c r="H104" s="46" t="s">
        <v>28</v>
      </c>
      <c r="I104" s="93" t="s">
        <v>111</v>
      </c>
      <c r="J104" s="48" t="s">
        <v>84</v>
      </c>
      <c r="K104" s="249" t="s">
        <v>165</v>
      </c>
      <c r="L104" s="261" t="s">
        <v>166</v>
      </c>
      <c r="M104" s="249" t="s">
        <v>164</v>
      </c>
      <c r="N104" s="242" t="s">
        <v>172</v>
      </c>
      <c r="O104" s="242" t="s">
        <v>173</v>
      </c>
      <c r="P104" s="242" t="s">
        <v>173</v>
      </c>
      <c r="Q104" s="242" t="s">
        <v>171</v>
      </c>
      <c r="R104" s="232" t="s">
        <v>174</v>
      </c>
    </row>
    <row r="105" spans="1:18" ht="12" customHeight="1">
      <c r="A105" s="6">
        <f>EOMONTH(A106,0)+1</f>
        <v>41426</v>
      </c>
      <c r="B105" s="42"/>
      <c r="C105" s="225"/>
      <c r="D105" s="226"/>
      <c r="E105" s="227"/>
      <c r="F105" s="228"/>
      <c r="G105" s="228"/>
      <c r="H105" s="141"/>
      <c r="I105" s="172"/>
      <c r="J105" s="173"/>
      <c r="K105" s="233"/>
      <c r="L105" s="234"/>
      <c r="M105" s="264"/>
      <c r="N105" s="289"/>
      <c r="O105" s="395"/>
      <c r="P105" s="89"/>
      <c r="Q105" s="141"/>
      <c r="R105" s="173"/>
    </row>
    <row r="106" spans="1:18" ht="12" customHeight="1">
      <c r="A106" s="6">
        <f>EOMONTH(A107,0)+1</f>
        <v>41395</v>
      </c>
      <c r="B106" s="42"/>
      <c r="C106" s="225">
        <v>6.5</v>
      </c>
      <c r="D106" s="226">
        <v>6.61</v>
      </c>
      <c r="E106" s="227">
        <v>6.6</v>
      </c>
      <c r="F106" s="228">
        <v>26.2</v>
      </c>
      <c r="G106" s="228">
        <v>28.2</v>
      </c>
      <c r="H106" s="141">
        <v>21</v>
      </c>
      <c r="I106" s="172">
        <v>74</v>
      </c>
      <c r="J106" s="173">
        <v>240</v>
      </c>
      <c r="K106" s="233">
        <v>13.6</v>
      </c>
      <c r="L106" s="234">
        <v>0</v>
      </c>
      <c r="M106" s="264">
        <v>219</v>
      </c>
      <c r="N106" s="289">
        <v>0.74</v>
      </c>
      <c r="O106" s="395">
        <v>13</v>
      </c>
      <c r="P106" s="89">
        <v>17</v>
      </c>
      <c r="Q106" s="141">
        <v>60.8</v>
      </c>
      <c r="R106" s="173">
        <v>3648</v>
      </c>
    </row>
    <row r="107" spans="1:18" ht="12" customHeight="1">
      <c r="A107" s="6">
        <f>EOMONTH(A108,0)+1</f>
        <v>41365</v>
      </c>
      <c r="B107" s="42"/>
      <c r="C107" s="225">
        <v>6.42</v>
      </c>
      <c r="D107" s="226">
        <v>6.55</v>
      </c>
      <c r="E107" s="227">
        <v>6.55</v>
      </c>
      <c r="F107" s="228">
        <v>25</v>
      </c>
      <c r="G107" s="228">
        <v>25.5</v>
      </c>
      <c r="H107" s="141">
        <v>18.7</v>
      </c>
      <c r="I107" s="172">
        <v>70</v>
      </c>
      <c r="J107" s="173">
        <v>180</v>
      </c>
      <c r="K107" s="233">
        <v>13.6</v>
      </c>
      <c r="L107" s="234">
        <v>0</v>
      </c>
      <c r="M107" s="264">
        <v>219</v>
      </c>
      <c r="N107" s="289">
        <v>0.74</v>
      </c>
      <c r="O107" s="395">
        <v>23</v>
      </c>
      <c r="P107" s="89">
        <v>28</v>
      </c>
      <c r="Q107" s="141">
        <v>60.8</v>
      </c>
      <c r="R107" s="173">
        <v>3648</v>
      </c>
    </row>
    <row r="108" spans="1:18" ht="12" customHeight="1">
      <c r="A108" s="6">
        <f>EOMONTH(A109,0)+1</f>
        <v>41334</v>
      </c>
      <c r="B108" s="42"/>
      <c r="C108" s="225">
        <v>6.56</v>
      </c>
      <c r="D108" s="226">
        <v>6.61</v>
      </c>
      <c r="E108" s="227">
        <v>6.59</v>
      </c>
      <c r="F108" s="228">
        <v>25</v>
      </c>
      <c r="G108" s="228">
        <v>26.2</v>
      </c>
      <c r="H108" s="141">
        <v>19.2</v>
      </c>
      <c r="I108" s="172">
        <v>81</v>
      </c>
      <c r="J108" s="173">
        <v>220</v>
      </c>
      <c r="K108" s="233">
        <v>13.6</v>
      </c>
      <c r="L108" s="234">
        <v>0</v>
      </c>
      <c r="M108" s="264">
        <v>219</v>
      </c>
      <c r="N108" s="289">
        <v>0.74</v>
      </c>
      <c r="O108" s="395">
        <v>22</v>
      </c>
      <c r="P108" s="89">
        <v>29</v>
      </c>
      <c r="Q108" s="141">
        <v>60.8</v>
      </c>
      <c r="R108" s="173">
        <v>3648</v>
      </c>
    </row>
    <row r="109" spans="1:18" ht="12" customHeight="1">
      <c r="A109" s="6">
        <f>EOMONTH(A110,0)+1</f>
        <v>41306</v>
      </c>
      <c r="B109" s="42"/>
      <c r="C109" s="225">
        <v>6.32</v>
      </c>
      <c r="D109" s="226">
        <v>6.45</v>
      </c>
      <c r="E109" s="227">
        <v>6.42</v>
      </c>
      <c r="F109" s="228">
        <v>27.8</v>
      </c>
      <c r="G109" s="228">
        <v>28.5</v>
      </c>
      <c r="H109" s="141">
        <v>21.2</v>
      </c>
      <c r="I109" s="172">
        <v>84</v>
      </c>
      <c r="J109" s="173">
        <v>230</v>
      </c>
      <c r="K109" s="233">
        <v>13.6</v>
      </c>
      <c r="L109" s="234">
        <v>0</v>
      </c>
      <c r="M109" s="264">
        <v>220</v>
      </c>
      <c r="N109" s="289">
        <v>0.74</v>
      </c>
      <c r="O109" s="395">
        <v>15</v>
      </c>
      <c r="P109" s="89">
        <v>38</v>
      </c>
      <c r="Q109" s="141">
        <v>60.8</v>
      </c>
      <c r="R109" s="173">
        <v>3648</v>
      </c>
    </row>
    <row r="110" spans="1:18" ht="12" customHeight="1">
      <c r="A110" s="6">
        <f>EOMONTH(A111,0)+1</f>
        <v>41275</v>
      </c>
      <c r="B110" s="42"/>
      <c r="C110" s="225">
        <v>6.35</v>
      </c>
      <c r="D110" s="226">
        <v>6.5</v>
      </c>
      <c r="E110" s="227">
        <v>6.52</v>
      </c>
      <c r="F110" s="228">
        <v>27.8</v>
      </c>
      <c r="G110" s="228">
        <v>29.8</v>
      </c>
      <c r="H110" s="141">
        <v>23</v>
      </c>
      <c r="I110" s="172">
        <v>86</v>
      </c>
      <c r="J110" s="173">
        <v>260</v>
      </c>
      <c r="K110" s="233">
        <v>13.6</v>
      </c>
      <c r="L110" s="234">
        <v>0</v>
      </c>
      <c r="M110" s="264">
        <v>220</v>
      </c>
      <c r="N110" s="289">
        <v>0.72</v>
      </c>
      <c r="O110" s="395">
        <v>16</v>
      </c>
      <c r="P110" s="89">
        <v>38</v>
      </c>
      <c r="Q110" s="141">
        <v>60.9</v>
      </c>
      <c r="R110" s="173">
        <v>3660</v>
      </c>
    </row>
    <row r="111" spans="1:18" ht="12" customHeight="1">
      <c r="A111" s="6">
        <f>EOMONTH(A112,0)+1</f>
        <v>41244</v>
      </c>
      <c r="B111" s="42"/>
      <c r="C111" s="225">
        <v>6.35</v>
      </c>
      <c r="D111" s="226">
        <v>6.52</v>
      </c>
      <c r="E111" s="227">
        <v>6.5</v>
      </c>
      <c r="F111" s="228">
        <v>26</v>
      </c>
      <c r="G111" s="228">
        <v>27.5</v>
      </c>
      <c r="H111" s="141">
        <v>20.5</v>
      </c>
      <c r="I111" s="172">
        <v>78</v>
      </c>
      <c r="J111" s="173">
        <v>205</v>
      </c>
      <c r="K111" s="233">
        <v>13.6</v>
      </c>
      <c r="L111" s="234">
        <v>0</v>
      </c>
      <c r="M111" s="264">
        <v>219</v>
      </c>
      <c r="N111" s="289">
        <v>0.73</v>
      </c>
      <c r="O111" s="395">
        <v>15</v>
      </c>
      <c r="P111" s="89">
        <v>38</v>
      </c>
      <c r="Q111" s="141">
        <v>60.9</v>
      </c>
      <c r="R111" s="173">
        <v>3654</v>
      </c>
    </row>
    <row r="112" spans="1:18" ht="12" customHeight="1">
      <c r="A112" s="6">
        <f>EOMONTH(A113,0)+1</f>
        <v>41214</v>
      </c>
      <c r="B112" s="42"/>
      <c r="C112" s="225">
        <v>6.38</v>
      </c>
      <c r="D112" s="226">
        <v>6.55</v>
      </c>
      <c r="E112" s="227">
        <v>6.52</v>
      </c>
      <c r="F112" s="228">
        <v>26</v>
      </c>
      <c r="G112" s="228">
        <v>27.5</v>
      </c>
      <c r="H112" s="141">
        <v>20</v>
      </c>
      <c r="I112" s="172">
        <v>80</v>
      </c>
      <c r="J112" s="173">
        <v>210</v>
      </c>
      <c r="K112" s="233">
        <v>13.6</v>
      </c>
      <c r="L112" s="234">
        <v>0</v>
      </c>
      <c r="M112" s="264">
        <v>220</v>
      </c>
      <c r="N112" s="289">
        <v>0.73</v>
      </c>
      <c r="O112" s="395">
        <v>5</v>
      </c>
      <c r="P112" s="89">
        <v>9</v>
      </c>
      <c r="Q112" s="141">
        <v>60.9</v>
      </c>
      <c r="R112" s="173">
        <v>3654</v>
      </c>
    </row>
    <row r="113" spans="1:18" ht="12" customHeight="1">
      <c r="A113" s="6">
        <f>EOMONTH(A114,0)+1</f>
        <v>41183</v>
      </c>
      <c r="B113" s="42"/>
      <c r="C113" s="225">
        <v>6.42</v>
      </c>
      <c r="D113" s="226">
        <v>6.58</v>
      </c>
      <c r="E113" s="227">
        <v>6.5</v>
      </c>
      <c r="F113" s="228">
        <v>25.8</v>
      </c>
      <c r="G113" s="228">
        <v>26</v>
      </c>
      <c r="H113" s="141">
        <v>20</v>
      </c>
      <c r="I113" s="172">
        <v>75</v>
      </c>
      <c r="J113" s="173">
        <v>220</v>
      </c>
      <c r="K113" s="233">
        <v>13.6</v>
      </c>
      <c r="L113" s="234">
        <v>0</v>
      </c>
      <c r="M113" s="264">
        <v>219</v>
      </c>
      <c r="N113" s="289">
        <v>0.73</v>
      </c>
      <c r="O113" s="395">
        <v>15</v>
      </c>
      <c r="P113" s="89">
        <v>20</v>
      </c>
      <c r="Q113" s="141">
        <v>60.8</v>
      </c>
      <c r="R113" s="173">
        <v>3654</v>
      </c>
    </row>
    <row r="114" spans="1:18" ht="12" customHeight="1">
      <c r="A114" s="6">
        <f>EOMONTH(A115,0)+1</f>
        <v>41153</v>
      </c>
      <c r="B114" s="42"/>
      <c r="C114" s="225">
        <v>6.45</v>
      </c>
      <c r="D114" s="226">
        <v>6.6</v>
      </c>
      <c r="E114" s="227">
        <v>6.61</v>
      </c>
      <c r="F114" s="228">
        <v>29</v>
      </c>
      <c r="G114" s="228">
        <v>31</v>
      </c>
      <c r="H114" s="141">
        <v>25</v>
      </c>
      <c r="I114" s="172">
        <v>91</v>
      </c>
      <c r="J114" s="173">
        <v>300</v>
      </c>
      <c r="K114" s="233">
        <v>13.6</v>
      </c>
      <c r="L114" s="234">
        <v>0</v>
      </c>
      <c r="M114" s="264">
        <v>218</v>
      </c>
      <c r="N114" s="289">
        <v>0.72</v>
      </c>
      <c r="O114" s="395">
        <v>29</v>
      </c>
      <c r="P114" s="89">
        <v>34</v>
      </c>
      <c r="Q114" s="141">
        <v>61</v>
      </c>
      <c r="R114" s="173">
        <v>3660</v>
      </c>
    </row>
    <row r="115" spans="1:18" ht="12" customHeight="1">
      <c r="A115" s="6">
        <f>EOMONTH(A116,0)+1</f>
        <v>41122</v>
      </c>
      <c r="B115" s="42"/>
      <c r="C115" s="225">
        <v>6.58</v>
      </c>
      <c r="D115" s="226">
        <v>6.66</v>
      </c>
      <c r="E115" s="227">
        <v>6.66</v>
      </c>
      <c r="F115" s="228">
        <v>26.5</v>
      </c>
      <c r="G115" s="228">
        <v>28</v>
      </c>
      <c r="H115" s="141">
        <v>21.3</v>
      </c>
      <c r="I115" s="172">
        <v>86</v>
      </c>
      <c r="J115" s="173">
        <v>250</v>
      </c>
      <c r="K115" s="233">
        <v>13.6</v>
      </c>
      <c r="L115" s="234">
        <v>0</v>
      </c>
      <c r="M115" s="264">
        <v>219</v>
      </c>
      <c r="N115" s="289">
        <v>0.74</v>
      </c>
      <c r="O115" s="395">
        <v>24</v>
      </c>
      <c r="P115" s="89">
        <v>27</v>
      </c>
      <c r="Q115" s="141">
        <v>60.9</v>
      </c>
      <c r="R115" s="173">
        <v>3654</v>
      </c>
    </row>
    <row r="116" spans="1:18" ht="12" customHeight="1">
      <c r="A116" s="6">
        <f>EOMONTH(A117,0)+1</f>
        <v>41091</v>
      </c>
      <c r="B116" s="42"/>
      <c r="C116" s="225">
        <v>6.48</v>
      </c>
      <c r="D116" s="226">
        <v>6.62</v>
      </c>
      <c r="E116" s="227">
        <v>6.61</v>
      </c>
      <c r="F116" s="228">
        <v>27</v>
      </c>
      <c r="G116" s="228">
        <v>29</v>
      </c>
      <c r="H116" s="141">
        <v>21.5</v>
      </c>
      <c r="I116" s="172">
        <v>86</v>
      </c>
      <c r="J116" s="173">
        <v>250</v>
      </c>
      <c r="K116" s="233">
        <v>13.6</v>
      </c>
      <c r="L116" s="234">
        <v>0</v>
      </c>
      <c r="M116" s="264">
        <v>219</v>
      </c>
      <c r="N116" s="289">
        <v>0.74</v>
      </c>
      <c r="O116" s="395">
        <v>26</v>
      </c>
      <c r="P116" s="89">
        <v>30</v>
      </c>
      <c r="Q116" s="141">
        <v>60.8</v>
      </c>
      <c r="R116" s="173">
        <v>3654</v>
      </c>
    </row>
    <row r="117" spans="1:18" ht="12" customHeight="1">
      <c r="A117" s="6">
        <f>EOMONTH(A118,0)+1</f>
        <v>41061</v>
      </c>
      <c r="B117" s="42"/>
      <c r="C117" s="225">
        <v>6.47</v>
      </c>
      <c r="D117" s="226">
        <v>6.61</v>
      </c>
      <c r="E117" s="227">
        <v>6.61</v>
      </c>
      <c r="F117" s="228">
        <v>27</v>
      </c>
      <c r="G117" s="228">
        <v>28</v>
      </c>
      <c r="H117" s="141">
        <v>22</v>
      </c>
      <c r="I117" s="172">
        <v>83</v>
      </c>
      <c r="J117" s="173">
        <v>225</v>
      </c>
      <c r="K117" s="233">
        <v>13.6</v>
      </c>
      <c r="L117" s="234">
        <v>0</v>
      </c>
      <c r="M117" s="264">
        <v>218</v>
      </c>
      <c r="N117" s="289">
        <v>0.74</v>
      </c>
      <c r="O117" s="395">
        <v>28</v>
      </c>
      <c r="P117" s="89">
        <v>32</v>
      </c>
      <c r="Q117" s="141">
        <v>60.9</v>
      </c>
      <c r="R117" s="173">
        <v>3654</v>
      </c>
    </row>
    <row r="118" spans="1:18" ht="12" customHeight="1" hidden="1">
      <c r="A118" s="6">
        <f>EOMONTH(A119,0)+1</f>
        <v>41030</v>
      </c>
      <c r="B118" s="42"/>
      <c r="C118" s="225">
        <v>6.58</v>
      </c>
      <c r="D118" s="226">
        <v>6.62</v>
      </c>
      <c r="E118" s="227">
        <v>6.62</v>
      </c>
      <c r="F118" s="228">
        <v>26</v>
      </c>
      <c r="G118" s="228">
        <v>27</v>
      </c>
      <c r="H118" s="141">
        <v>20.5</v>
      </c>
      <c r="I118" s="172">
        <v>80</v>
      </c>
      <c r="J118" s="173">
        <v>220</v>
      </c>
      <c r="K118" s="233">
        <v>13.6</v>
      </c>
      <c r="L118" s="234">
        <v>0</v>
      </c>
      <c r="M118" s="264">
        <v>219</v>
      </c>
      <c r="N118" s="289">
        <v>0.73</v>
      </c>
      <c r="O118" s="395">
        <v>23</v>
      </c>
      <c r="P118" s="89">
        <v>28</v>
      </c>
      <c r="Q118" s="141">
        <v>60.9</v>
      </c>
      <c r="R118" s="173">
        <v>3654</v>
      </c>
    </row>
    <row r="119" spans="1:18" ht="12" customHeight="1" hidden="1">
      <c r="A119" s="6">
        <f>EOMONTH(A120,0)+1</f>
        <v>41000</v>
      </c>
      <c r="B119" s="42"/>
      <c r="C119" s="225">
        <v>6.58</v>
      </c>
      <c r="D119" s="226">
        <v>6.68</v>
      </c>
      <c r="E119" s="227">
        <v>6.65</v>
      </c>
      <c r="F119" s="228">
        <v>24.5</v>
      </c>
      <c r="G119" s="228">
        <v>25</v>
      </c>
      <c r="H119" s="141">
        <v>19</v>
      </c>
      <c r="I119" s="172">
        <v>61</v>
      </c>
      <c r="J119" s="173">
        <v>170</v>
      </c>
      <c r="K119" s="233">
        <v>13.6</v>
      </c>
      <c r="L119" s="234">
        <v>0</v>
      </c>
      <c r="M119" s="264">
        <v>219</v>
      </c>
      <c r="N119" s="289">
        <v>0.74</v>
      </c>
      <c r="O119" s="395">
        <v>17</v>
      </c>
      <c r="P119" s="89">
        <v>21</v>
      </c>
      <c r="Q119" s="141">
        <v>60.8</v>
      </c>
      <c r="R119" s="173">
        <v>3654</v>
      </c>
    </row>
    <row r="120" spans="1:18" ht="12" customHeight="1" hidden="1">
      <c r="A120" s="6">
        <f>EOMONTH(A121,0)+1</f>
        <v>40969</v>
      </c>
      <c r="B120" s="42"/>
      <c r="C120" s="225">
        <v>6.41</v>
      </c>
      <c r="D120" s="226">
        <v>6.58</v>
      </c>
      <c r="E120" s="227">
        <v>6.57</v>
      </c>
      <c r="F120" s="228">
        <v>26</v>
      </c>
      <c r="G120" s="228">
        <v>27</v>
      </c>
      <c r="H120" s="141">
        <v>20</v>
      </c>
      <c r="I120" s="172">
        <v>78</v>
      </c>
      <c r="J120" s="173">
        <v>205</v>
      </c>
      <c r="K120" s="233">
        <v>13.6</v>
      </c>
      <c r="L120" s="234">
        <v>0</v>
      </c>
      <c r="M120" s="264">
        <v>219</v>
      </c>
      <c r="N120" s="289">
        <v>0.71</v>
      </c>
      <c r="O120" s="395">
        <v>22</v>
      </c>
      <c r="P120" s="89">
        <v>45</v>
      </c>
      <c r="Q120" s="141">
        <v>60.9</v>
      </c>
      <c r="R120" s="173">
        <v>3660</v>
      </c>
    </row>
    <row r="121" spans="1:18" ht="12" customHeight="1" hidden="1">
      <c r="A121" s="6">
        <f>EOMONTH(A122,0)+1</f>
        <v>40940</v>
      </c>
      <c r="B121" s="42"/>
      <c r="C121" s="225">
        <v>6.4</v>
      </c>
      <c r="D121" s="226">
        <v>6.59</v>
      </c>
      <c r="E121" s="227">
        <v>6.59</v>
      </c>
      <c r="F121" s="228">
        <v>25</v>
      </c>
      <c r="G121" s="228">
        <v>26.5</v>
      </c>
      <c r="H121" s="141">
        <v>20.2</v>
      </c>
      <c r="I121" s="172">
        <v>72</v>
      </c>
      <c r="J121" s="173">
        <v>200</v>
      </c>
      <c r="K121" s="233">
        <v>13.6</v>
      </c>
      <c r="L121" s="234">
        <v>0</v>
      </c>
      <c r="M121" s="264">
        <v>219</v>
      </c>
      <c r="N121" s="289">
        <v>0.7</v>
      </c>
      <c r="O121" s="395">
        <v>21</v>
      </c>
      <c r="P121" s="89">
        <v>45</v>
      </c>
      <c r="Q121" s="141">
        <v>61</v>
      </c>
      <c r="R121" s="173">
        <v>3660</v>
      </c>
    </row>
    <row r="122" spans="1:18" ht="12" customHeight="1" hidden="1">
      <c r="A122" s="6">
        <f>EOMONTH(A123,0)+1</f>
        <v>40909</v>
      </c>
      <c r="B122" s="42"/>
      <c r="C122" s="225">
        <v>6.52</v>
      </c>
      <c r="D122" s="226">
        <v>6.56</v>
      </c>
      <c r="E122" s="227">
        <v>6.53</v>
      </c>
      <c r="F122" s="228">
        <v>27</v>
      </c>
      <c r="G122" s="228">
        <v>29.5</v>
      </c>
      <c r="H122" s="141">
        <v>22</v>
      </c>
      <c r="I122" s="172">
        <v>84</v>
      </c>
      <c r="J122" s="173">
        <v>250</v>
      </c>
      <c r="K122" s="233">
        <v>13.6</v>
      </c>
      <c r="L122" s="234">
        <v>0</v>
      </c>
      <c r="M122" s="264">
        <v>219</v>
      </c>
      <c r="N122" s="289">
        <v>0.69</v>
      </c>
      <c r="O122" s="395">
        <v>19</v>
      </c>
      <c r="P122" s="89">
        <v>43</v>
      </c>
      <c r="Q122" s="141">
        <v>60.9</v>
      </c>
      <c r="R122" s="173">
        <v>3654</v>
      </c>
    </row>
    <row r="123" spans="1:18" ht="12" customHeight="1" hidden="1">
      <c r="A123" s="6">
        <f>EOMONTH(A124,0)+1</f>
        <v>40878</v>
      </c>
      <c r="B123" s="42"/>
      <c r="C123" s="225">
        <v>6.4</v>
      </c>
      <c r="D123" s="226">
        <v>6.58</v>
      </c>
      <c r="E123" s="227">
        <v>6.59</v>
      </c>
      <c r="F123" s="228">
        <v>25</v>
      </c>
      <c r="G123" s="228">
        <v>27</v>
      </c>
      <c r="H123" s="141">
        <v>21</v>
      </c>
      <c r="I123" s="172">
        <v>81</v>
      </c>
      <c r="J123" s="173">
        <v>210</v>
      </c>
      <c r="K123" s="233">
        <v>13.6</v>
      </c>
      <c r="L123" s="234">
        <v>0</v>
      </c>
      <c r="M123" s="264">
        <v>219</v>
      </c>
      <c r="N123" s="289">
        <v>0.72</v>
      </c>
      <c r="O123" s="395">
        <v>14</v>
      </c>
      <c r="P123" s="89">
        <v>39</v>
      </c>
      <c r="Q123" s="141">
        <v>60.9</v>
      </c>
      <c r="R123" s="173">
        <v>3654</v>
      </c>
    </row>
    <row r="124" spans="1:18" ht="12" customHeight="1" hidden="1">
      <c r="A124" s="6">
        <f>EOMONTH(A125,0)+1</f>
        <v>40848</v>
      </c>
      <c r="B124" s="42"/>
      <c r="C124" s="225">
        <v>6.41</v>
      </c>
      <c r="D124" s="226">
        <v>6.59</v>
      </c>
      <c r="E124" s="227">
        <v>6.59</v>
      </c>
      <c r="F124" s="228">
        <v>26</v>
      </c>
      <c r="G124" s="228">
        <v>27</v>
      </c>
      <c r="H124" s="141">
        <v>20</v>
      </c>
      <c r="I124" s="172">
        <v>76</v>
      </c>
      <c r="J124" s="173">
        <v>210</v>
      </c>
      <c r="K124" s="233">
        <v>13.6</v>
      </c>
      <c r="L124" s="234">
        <v>0</v>
      </c>
      <c r="M124" s="264">
        <v>219</v>
      </c>
      <c r="N124" s="289">
        <v>0.72</v>
      </c>
      <c r="O124" s="395">
        <v>7</v>
      </c>
      <c r="P124" s="89">
        <v>11</v>
      </c>
      <c r="Q124" s="141">
        <v>60.8</v>
      </c>
      <c r="R124" s="173">
        <v>3648</v>
      </c>
    </row>
    <row r="125" spans="1:18" ht="12" customHeight="1" hidden="1">
      <c r="A125" s="6">
        <f>EOMONTH(A126,0)+1</f>
        <v>40817</v>
      </c>
      <c r="B125" s="42"/>
      <c r="C125" s="225">
        <v>6.59</v>
      </c>
      <c r="D125" s="226">
        <v>6.68</v>
      </c>
      <c r="E125" s="227">
        <v>6.68</v>
      </c>
      <c r="F125" s="228">
        <v>28.2</v>
      </c>
      <c r="G125" s="228">
        <v>28.5</v>
      </c>
      <c r="H125" s="141">
        <v>20</v>
      </c>
      <c r="I125" s="172">
        <v>81</v>
      </c>
      <c r="J125" s="173">
        <v>230</v>
      </c>
      <c r="K125" s="233">
        <v>13.6</v>
      </c>
      <c r="L125" s="234">
        <v>0</v>
      </c>
      <c r="M125" s="264">
        <v>219</v>
      </c>
      <c r="N125" s="289">
        <v>0.74</v>
      </c>
      <c r="O125" s="395">
        <v>16</v>
      </c>
      <c r="P125" s="89">
        <v>20</v>
      </c>
      <c r="Q125" s="141">
        <v>60.8</v>
      </c>
      <c r="R125" s="173">
        <v>3648</v>
      </c>
    </row>
    <row r="126" spans="1:18" ht="12" customHeight="1" hidden="1">
      <c r="A126" s="6">
        <f>EOMONTH(A127,0)+1</f>
        <v>40787</v>
      </c>
      <c r="B126" s="42"/>
      <c r="C126" s="225">
        <v>6.55</v>
      </c>
      <c r="D126" s="226">
        <v>6.65</v>
      </c>
      <c r="E126" s="227">
        <v>6.65</v>
      </c>
      <c r="F126" s="228">
        <v>28.2</v>
      </c>
      <c r="G126" s="228">
        <v>30.5</v>
      </c>
      <c r="H126" s="141">
        <v>23</v>
      </c>
      <c r="I126" s="172">
        <v>88</v>
      </c>
      <c r="J126" s="173">
        <v>280</v>
      </c>
      <c r="K126" s="233">
        <v>13.6</v>
      </c>
      <c r="L126" s="234">
        <v>0</v>
      </c>
      <c r="M126" s="264">
        <v>218</v>
      </c>
      <c r="N126" s="289">
        <v>0.7</v>
      </c>
      <c r="O126" s="395">
        <v>33</v>
      </c>
      <c r="P126" s="89">
        <v>39</v>
      </c>
      <c r="Q126" s="141">
        <v>61.1</v>
      </c>
      <c r="R126" s="173">
        <v>3660</v>
      </c>
    </row>
    <row r="127" spans="1:18" ht="12" customHeight="1" hidden="1">
      <c r="A127" s="6">
        <f>EOMONTH(A128,0)+1</f>
        <v>40756</v>
      </c>
      <c r="B127" s="42"/>
      <c r="C127" s="225">
        <v>6.59</v>
      </c>
      <c r="D127" s="226">
        <v>6.72</v>
      </c>
      <c r="E127" s="227">
        <v>6.71</v>
      </c>
      <c r="F127" s="228">
        <v>30</v>
      </c>
      <c r="G127" s="228">
        <v>32</v>
      </c>
      <c r="H127" s="141">
        <v>25</v>
      </c>
      <c r="I127" s="172">
        <v>91</v>
      </c>
      <c r="J127" s="173">
        <v>305</v>
      </c>
      <c r="K127" s="233">
        <v>13.6</v>
      </c>
      <c r="L127" s="234">
        <v>0</v>
      </c>
      <c r="M127" s="264">
        <v>218</v>
      </c>
      <c r="N127" s="289">
        <v>0.72</v>
      </c>
      <c r="O127" s="395">
        <v>32</v>
      </c>
      <c r="P127" s="89">
        <v>38</v>
      </c>
      <c r="Q127" s="141">
        <v>61</v>
      </c>
      <c r="R127" s="173">
        <v>3660</v>
      </c>
    </row>
    <row r="128" spans="1:18" ht="12" customHeight="1" hidden="1">
      <c r="A128" s="6">
        <f>EOMONTH(A129,0)+1</f>
        <v>40725</v>
      </c>
      <c r="B128" s="42"/>
      <c r="C128" s="225">
        <v>6.52</v>
      </c>
      <c r="D128" s="226">
        <v>6.61</v>
      </c>
      <c r="E128" s="227">
        <v>6.61</v>
      </c>
      <c r="F128" s="228">
        <v>29</v>
      </c>
      <c r="G128" s="228">
        <v>31</v>
      </c>
      <c r="H128" s="141">
        <v>24</v>
      </c>
      <c r="I128" s="172">
        <v>91</v>
      </c>
      <c r="J128" s="173">
        <v>280</v>
      </c>
      <c r="K128" s="233">
        <v>13.6</v>
      </c>
      <c r="L128" s="234">
        <v>0</v>
      </c>
      <c r="M128" s="264">
        <v>219</v>
      </c>
      <c r="N128" s="289">
        <v>0.73</v>
      </c>
      <c r="O128" s="395">
        <v>31</v>
      </c>
      <c r="P128" s="89">
        <v>36</v>
      </c>
      <c r="Q128" s="141">
        <v>61</v>
      </c>
      <c r="R128" s="173">
        <v>3660</v>
      </c>
    </row>
    <row r="129" spans="1:18" ht="12" customHeight="1" hidden="1">
      <c r="A129" s="6">
        <f>EOMONTH(A130,0)+1</f>
        <v>40695</v>
      </c>
      <c r="B129" s="42"/>
      <c r="C129" s="225">
        <v>6.55</v>
      </c>
      <c r="D129" s="226">
        <v>6.65</v>
      </c>
      <c r="E129" s="227">
        <v>6.62</v>
      </c>
      <c r="F129" s="228">
        <v>27</v>
      </c>
      <c r="G129" s="228">
        <v>29</v>
      </c>
      <c r="H129" s="141">
        <v>20</v>
      </c>
      <c r="I129" s="172">
        <v>80</v>
      </c>
      <c r="J129" s="173">
        <v>230</v>
      </c>
      <c r="K129" s="233">
        <v>13.6</v>
      </c>
      <c r="L129" s="234">
        <v>0</v>
      </c>
      <c r="M129" s="264">
        <v>219</v>
      </c>
      <c r="N129" s="289">
        <v>0.73</v>
      </c>
      <c r="O129" s="395">
        <v>21</v>
      </c>
      <c r="P129" s="89">
        <v>25</v>
      </c>
      <c r="Q129" s="141">
        <v>60.8</v>
      </c>
      <c r="R129" s="173">
        <v>3654</v>
      </c>
    </row>
    <row r="130" spans="1:18" ht="12" customHeight="1" hidden="1">
      <c r="A130" s="6">
        <f>EOMONTH(A131,0)+1</f>
        <v>40664</v>
      </c>
      <c r="B130" s="42"/>
      <c r="C130" s="225">
        <v>6.56</v>
      </c>
      <c r="D130" s="226">
        <v>6.65</v>
      </c>
      <c r="E130" s="227">
        <v>6.65</v>
      </c>
      <c r="F130" s="228">
        <v>28</v>
      </c>
      <c r="G130" s="228">
        <v>28.5</v>
      </c>
      <c r="H130" s="141">
        <v>21</v>
      </c>
      <c r="I130" s="172">
        <v>84</v>
      </c>
      <c r="J130" s="173">
        <v>250</v>
      </c>
      <c r="K130" s="233">
        <v>13.7</v>
      </c>
      <c r="L130" s="234">
        <v>0</v>
      </c>
      <c r="M130" s="264">
        <v>219</v>
      </c>
      <c r="N130" s="289">
        <v>0.73</v>
      </c>
      <c r="O130" s="395">
        <v>21</v>
      </c>
      <c r="P130" s="89">
        <v>24</v>
      </c>
      <c r="Q130" s="141">
        <v>60.8</v>
      </c>
      <c r="R130" s="173">
        <v>3648</v>
      </c>
    </row>
    <row r="131" spans="1:18" ht="12" customHeight="1" hidden="1">
      <c r="A131" s="6">
        <f>EOMONTH(A132,0)+1</f>
        <v>40634</v>
      </c>
      <c r="B131" s="42"/>
      <c r="C131" s="225">
        <v>6.42</v>
      </c>
      <c r="D131" s="226">
        <v>6.59</v>
      </c>
      <c r="E131" s="227">
        <v>6.58</v>
      </c>
      <c r="F131" s="228">
        <v>26.2</v>
      </c>
      <c r="G131" s="228">
        <v>27.5</v>
      </c>
      <c r="H131" s="141">
        <v>19</v>
      </c>
      <c r="I131" s="172">
        <v>82</v>
      </c>
      <c r="J131" s="173">
        <v>220</v>
      </c>
      <c r="K131" s="233">
        <v>13.6</v>
      </c>
      <c r="L131" s="234">
        <v>0</v>
      </c>
      <c r="M131" s="264">
        <v>219</v>
      </c>
      <c r="N131" s="289">
        <v>0.73</v>
      </c>
      <c r="O131" s="395">
        <v>23</v>
      </c>
      <c r="P131" s="89">
        <v>38</v>
      </c>
      <c r="Q131" s="141">
        <v>60.9</v>
      </c>
      <c r="R131" s="173">
        <v>3654</v>
      </c>
    </row>
    <row r="132" spans="1:18" ht="12" customHeight="1" hidden="1">
      <c r="A132" s="6">
        <f>EOMONTH(A133,0)+1</f>
        <v>40603</v>
      </c>
      <c r="B132" s="42"/>
      <c r="C132" s="225">
        <v>6.39</v>
      </c>
      <c r="D132" s="226">
        <v>6.58</v>
      </c>
      <c r="E132" s="227">
        <v>6.58</v>
      </c>
      <c r="F132" s="228">
        <v>28.2</v>
      </c>
      <c r="G132" s="228">
        <v>29.5</v>
      </c>
      <c r="H132" s="141">
        <v>21.2</v>
      </c>
      <c r="I132" s="172">
        <v>86</v>
      </c>
      <c r="J132" s="173">
        <v>250</v>
      </c>
      <c r="K132" s="233">
        <v>13.6</v>
      </c>
      <c r="L132" s="234">
        <v>0</v>
      </c>
      <c r="M132" s="264">
        <v>219</v>
      </c>
      <c r="N132" s="289">
        <v>0.72</v>
      </c>
      <c r="O132" s="395">
        <v>15</v>
      </c>
      <c r="P132" s="89">
        <v>41</v>
      </c>
      <c r="Q132" s="141">
        <v>60.9</v>
      </c>
      <c r="R132" s="173">
        <v>3654</v>
      </c>
    </row>
    <row r="133" spans="1:18" ht="12" customHeight="1" hidden="1">
      <c r="A133" s="6">
        <f>EOMONTH(A134,0)+1</f>
        <v>40575</v>
      </c>
      <c r="B133" s="42"/>
      <c r="C133" s="225">
        <v>6.42</v>
      </c>
      <c r="D133" s="226">
        <v>6.63</v>
      </c>
      <c r="E133" s="227">
        <v>6.6</v>
      </c>
      <c r="F133" s="228">
        <v>27.8</v>
      </c>
      <c r="G133" s="228">
        <v>29</v>
      </c>
      <c r="H133" s="141">
        <v>21</v>
      </c>
      <c r="I133" s="172">
        <v>81</v>
      </c>
      <c r="J133" s="173">
        <v>230</v>
      </c>
      <c r="K133" s="233">
        <v>13.6</v>
      </c>
      <c r="L133" s="234">
        <v>0</v>
      </c>
      <c r="M133" s="264">
        <v>219</v>
      </c>
      <c r="N133" s="289">
        <v>0.72</v>
      </c>
      <c r="O133" s="395">
        <v>20</v>
      </c>
      <c r="P133" s="89">
        <v>31</v>
      </c>
      <c r="Q133" s="141">
        <v>60.9</v>
      </c>
      <c r="R133" s="173">
        <v>3654</v>
      </c>
    </row>
    <row r="134" spans="1:18" ht="12" customHeight="1" hidden="1">
      <c r="A134" s="6">
        <f>EOMONTH(A135,0)+1</f>
        <v>40544</v>
      </c>
      <c r="B134" s="42"/>
      <c r="C134" s="225">
        <v>6.32</v>
      </c>
      <c r="D134" s="226">
        <v>6.53</v>
      </c>
      <c r="E134" s="227">
        <v>6.52</v>
      </c>
      <c r="F134" s="228">
        <v>29</v>
      </c>
      <c r="G134" s="228">
        <v>31</v>
      </c>
      <c r="H134" s="141">
        <v>23</v>
      </c>
      <c r="I134" s="172">
        <v>85.8</v>
      </c>
      <c r="J134" s="173">
        <v>270</v>
      </c>
      <c r="K134" s="233">
        <v>13.6</v>
      </c>
      <c r="L134" s="234">
        <v>0</v>
      </c>
      <c r="M134" s="264">
        <v>219</v>
      </c>
      <c r="N134" s="289">
        <v>0.72</v>
      </c>
      <c r="O134" s="395">
        <v>13</v>
      </c>
      <c r="P134" s="89">
        <v>40</v>
      </c>
      <c r="Q134" s="141">
        <v>60.8</v>
      </c>
      <c r="R134" s="173">
        <v>3654</v>
      </c>
    </row>
    <row r="135" spans="1:18" ht="12" customHeight="1" hidden="1">
      <c r="A135" s="6">
        <f>EOMONTH(A136,0)+1</f>
        <v>40513</v>
      </c>
      <c r="B135" s="42"/>
      <c r="C135" s="225">
        <v>6.35</v>
      </c>
      <c r="D135" s="226">
        <v>6.5</v>
      </c>
      <c r="E135" s="227">
        <v>6.52</v>
      </c>
      <c r="F135" s="228">
        <v>27</v>
      </c>
      <c r="G135" s="228">
        <v>29</v>
      </c>
      <c r="H135" s="141">
        <v>20.5</v>
      </c>
      <c r="I135" s="172">
        <v>86</v>
      </c>
      <c r="J135" s="173">
        <v>230</v>
      </c>
      <c r="K135" s="233">
        <v>13.6</v>
      </c>
      <c r="L135" s="234">
        <v>0</v>
      </c>
      <c r="M135" s="264">
        <v>219</v>
      </c>
      <c r="N135" s="289">
        <v>0.72</v>
      </c>
      <c r="O135" s="395">
        <v>16</v>
      </c>
      <c r="P135" s="89">
        <v>41</v>
      </c>
      <c r="Q135" s="141">
        <v>60.9</v>
      </c>
      <c r="R135" s="173">
        <v>3654</v>
      </c>
    </row>
    <row r="136" spans="1:18" ht="12" customHeight="1" hidden="1">
      <c r="A136" s="6">
        <f>EOMONTH(A137,0)+1</f>
        <v>40483</v>
      </c>
      <c r="B136" s="42"/>
      <c r="C136" s="225">
        <v>6.42</v>
      </c>
      <c r="D136" s="226">
        <v>6.62</v>
      </c>
      <c r="E136" s="227">
        <v>6.62</v>
      </c>
      <c r="F136" s="228">
        <v>26.5</v>
      </c>
      <c r="G136" s="228">
        <v>29.8</v>
      </c>
      <c r="H136" s="141">
        <v>21.5</v>
      </c>
      <c r="I136" s="172">
        <v>85</v>
      </c>
      <c r="J136" s="173">
        <v>240</v>
      </c>
      <c r="K136" s="233">
        <v>13.6</v>
      </c>
      <c r="L136" s="234">
        <v>0</v>
      </c>
      <c r="M136" s="264">
        <v>220</v>
      </c>
      <c r="N136" s="289">
        <v>0.73</v>
      </c>
      <c r="O136" s="395">
        <v>11</v>
      </c>
      <c r="P136" s="89">
        <v>19</v>
      </c>
      <c r="Q136" s="141">
        <v>60.9</v>
      </c>
      <c r="R136" s="173">
        <v>3654</v>
      </c>
    </row>
    <row r="137" spans="1:18" ht="12" customHeight="1" hidden="1">
      <c r="A137" s="6">
        <f>EOMONTH(A138,0)+1</f>
        <v>40452</v>
      </c>
      <c r="B137" s="42"/>
      <c r="C137" s="225">
        <v>6.6</v>
      </c>
      <c r="D137" s="226">
        <v>6.75</v>
      </c>
      <c r="E137" s="227">
        <v>6.71</v>
      </c>
      <c r="F137" s="228">
        <v>28</v>
      </c>
      <c r="G137" s="228">
        <v>29</v>
      </c>
      <c r="H137" s="141">
        <v>20.1</v>
      </c>
      <c r="I137" s="172">
        <v>83</v>
      </c>
      <c r="J137" s="173">
        <v>240</v>
      </c>
      <c r="K137" s="233">
        <v>13.6</v>
      </c>
      <c r="L137" s="234">
        <v>0</v>
      </c>
      <c r="M137" s="264">
        <v>219</v>
      </c>
      <c r="N137" s="289">
        <v>0.72</v>
      </c>
      <c r="O137" s="395">
        <v>20</v>
      </c>
      <c r="P137" s="89">
        <v>23</v>
      </c>
      <c r="Q137" s="141">
        <v>60.8</v>
      </c>
      <c r="R137" s="173">
        <v>3654</v>
      </c>
    </row>
    <row r="138" spans="1:18" ht="12" customHeight="1" hidden="1">
      <c r="A138" s="6">
        <f>EOMONTH(A139,0)+1</f>
        <v>40422</v>
      </c>
      <c r="B138" s="42"/>
      <c r="C138" s="225">
        <v>6.55</v>
      </c>
      <c r="D138" s="226">
        <v>6.68</v>
      </c>
      <c r="E138" s="227">
        <v>6.65</v>
      </c>
      <c r="F138" s="228">
        <v>29</v>
      </c>
      <c r="G138" s="228">
        <v>31</v>
      </c>
      <c r="H138" s="141">
        <v>22</v>
      </c>
      <c r="I138" s="172">
        <v>85</v>
      </c>
      <c r="J138" s="173">
        <v>260</v>
      </c>
      <c r="K138" s="233">
        <v>13.6</v>
      </c>
      <c r="L138" s="234">
        <v>0</v>
      </c>
      <c r="M138" s="264">
        <v>219</v>
      </c>
      <c r="N138" s="289">
        <v>0.73</v>
      </c>
      <c r="O138" s="395">
        <v>24</v>
      </c>
      <c r="P138" s="89">
        <v>31</v>
      </c>
      <c r="Q138" s="141">
        <v>60.9</v>
      </c>
      <c r="R138" s="173">
        <v>3654</v>
      </c>
    </row>
    <row r="139" spans="1:18" ht="12" customHeight="1" hidden="1">
      <c r="A139" s="6">
        <f>EOMONTH(A140,0)+1</f>
        <v>40391</v>
      </c>
      <c r="B139" s="42"/>
      <c r="C139" s="225">
        <v>6.49</v>
      </c>
      <c r="D139" s="226">
        <v>6.61</v>
      </c>
      <c r="E139" s="227">
        <v>6.61</v>
      </c>
      <c r="F139" s="228">
        <v>30</v>
      </c>
      <c r="G139" s="228">
        <v>32.8</v>
      </c>
      <c r="H139" s="141">
        <v>24</v>
      </c>
      <c r="I139" s="172">
        <v>92</v>
      </c>
      <c r="J139" s="173">
        <v>300</v>
      </c>
      <c r="K139" s="233">
        <v>13.6</v>
      </c>
      <c r="L139" s="234">
        <v>0</v>
      </c>
      <c r="M139" s="264">
        <v>219</v>
      </c>
      <c r="N139" s="289">
        <v>0.73</v>
      </c>
      <c r="O139" s="395">
        <v>32</v>
      </c>
      <c r="P139" s="89">
        <v>41</v>
      </c>
      <c r="Q139" s="141">
        <v>61</v>
      </c>
      <c r="R139" s="173">
        <v>3660</v>
      </c>
    </row>
    <row r="140" spans="1:18" ht="12" customHeight="1" hidden="1">
      <c r="A140" s="6">
        <f>EOMONTH(A141,0)+1</f>
        <v>40360</v>
      </c>
      <c r="B140" s="42"/>
      <c r="C140" s="225">
        <v>6.65</v>
      </c>
      <c r="D140" s="226">
        <v>6.76</v>
      </c>
      <c r="E140" s="227">
        <v>6.75</v>
      </c>
      <c r="F140" s="228">
        <v>31.5</v>
      </c>
      <c r="G140" s="228">
        <v>35</v>
      </c>
      <c r="H140" s="141">
        <v>26.5</v>
      </c>
      <c r="I140" s="172">
        <v>94</v>
      </c>
      <c r="J140" s="173">
        <v>320</v>
      </c>
      <c r="K140" s="233">
        <v>13.6</v>
      </c>
      <c r="L140" s="234">
        <v>0</v>
      </c>
      <c r="M140" s="264">
        <v>218</v>
      </c>
      <c r="N140" s="289">
        <v>0.72</v>
      </c>
      <c r="O140" s="395">
        <v>32</v>
      </c>
      <c r="P140" s="89">
        <v>38</v>
      </c>
      <c r="Q140" s="141">
        <v>61.1</v>
      </c>
      <c r="R140" s="173">
        <v>3666</v>
      </c>
    </row>
    <row r="141" spans="1:18" ht="12" customHeight="1" hidden="1">
      <c r="A141" s="6">
        <f>EOMONTH(A142,0)+1</f>
        <v>40330</v>
      </c>
      <c r="B141" s="42"/>
      <c r="C141" s="225">
        <v>6.6</v>
      </c>
      <c r="D141" s="226">
        <v>6.75</v>
      </c>
      <c r="E141" s="227">
        <v>6.7</v>
      </c>
      <c r="F141" s="228">
        <v>26.5</v>
      </c>
      <c r="G141" s="228">
        <v>29</v>
      </c>
      <c r="H141" s="141">
        <v>20.5</v>
      </c>
      <c r="I141" s="172">
        <v>83</v>
      </c>
      <c r="J141" s="173">
        <v>240</v>
      </c>
      <c r="K141" s="233">
        <v>13.6</v>
      </c>
      <c r="L141" s="234">
        <v>0</v>
      </c>
      <c r="M141" s="264">
        <v>219</v>
      </c>
      <c r="N141" s="289">
        <v>0.72</v>
      </c>
      <c r="O141" s="395">
        <v>27</v>
      </c>
      <c r="P141" s="89">
        <v>31</v>
      </c>
      <c r="Q141" s="141">
        <v>61</v>
      </c>
      <c r="R141" s="173">
        <v>3660</v>
      </c>
    </row>
    <row r="142" spans="1:18" ht="12" customHeight="1" hidden="1">
      <c r="A142" s="6">
        <f>EOMONTH(A143,0)+1</f>
        <v>40299</v>
      </c>
      <c r="B142" s="42"/>
      <c r="C142" s="225">
        <v>6.42</v>
      </c>
      <c r="D142" s="226">
        <v>6.6</v>
      </c>
      <c r="E142" s="227">
        <v>6.58</v>
      </c>
      <c r="F142" s="228">
        <v>24.5</v>
      </c>
      <c r="G142" s="228">
        <v>25.5</v>
      </c>
      <c r="H142" s="141">
        <v>18.5</v>
      </c>
      <c r="I142" s="172">
        <v>76</v>
      </c>
      <c r="J142" s="173">
        <v>200</v>
      </c>
      <c r="K142" s="233">
        <v>13.6</v>
      </c>
      <c r="L142" s="234">
        <v>0</v>
      </c>
      <c r="M142" s="264">
        <v>219</v>
      </c>
      <c r="N142" s="289">
        <v>0.74</v>
      </c>
      <c r="O142" s="395">
        <v>13</v>
      </c>
      <c r="P142" s="89">
        <v>20</v>
      </c>
      <c r="Q142" s="141">
        <v>60.9</v>
      </c>
      <c r="R142" s="173">
        <v>3654</v>
      </c>
    </row>
    <row r="143" spans="1:18" ht="12" customHeight="1" hidden="1">
      <c r="A143" s="6">
        <f>EOMONTH(A144,0)+1</f>
        <v>40269</v>
      </c>
      <c r="B143" s="42"/>
      <c r="C143" s="225">
        <v>6.45</v>
      </c>
      <c r="D143" s="226">
        <v>6.61</v>
      </c>
      <c r="E143" s="227">
        <v>6.61</v>
      </c>
      <c r="F143" s="228">
        <v>25</v>
      </c>
      <c r="G143" s="228">
        <v>26.5</v>
      </c>
      <c r="H143" s="141">
        <v>19.5</v>
      </c>
      <c r="I143" s="172">
        <v>70</v>
      </c>
      <c r="J143" s="173">
        <v>190</v>
      </c>
      <c r="K143" s="233">
        <v>13.6</v>
      </c>
      <c r="L143" s="234">
        <v>0</v>
      </c>
      <c r="M143" s="264">
        <v>219</v>
      </c>
      <c r="N143" s="289">
        <v>0.73</v>
      </c>
      <c r="O143" s="395">
        <v>18</v>
      </c>
      <c r="P143" s="89">
        <v>23</v>
      </c>
      <c r="Q143" s="141">
        <v>60.9</v>
      </c>
      <c r="R143" s="173">
        <v>3654</v>
      </c>
    </row>
    <row r="144" spans="1:18" ht="12" customHeight="1" hidden="1">
      <c r="A144" s="6">
        <f>EOMONTH(A145,0)+1</f>
        <v>40238</v>
      </c>
      <c r="B144" s="42"/>
      <c r="C144" s="225">
        <v>6.38</v>
      </c>
      <c r="D144" s="226">
        <v>6.58</v>
      </c>
      <c r="E144" s="227">
        <v>6.58</v>
      </c>
      <c r="F144" s="228">
        <v>26</v>
      </c>
      <c r="G144" s="228">
        <v>30</v>
      </c>
      <c r="H144" s="141">
        <v>21</v>
      </c>
      <c r="I144" s="172">
        <v>85</v>
      </c>
      <c r="J144" s="173">
        <v>230</v>
      </c>
      <c r="K144" s="233">
        <v>13.6</v>
      </c>
      <c r="L144" s="234">
        <v>0</v>
      </c>
      <c r="M144" s="264">
        <v>219</v>
      </c>
      <c r="N144" s="289">
        <v>0.72</v>
      </c>
      <c r="O144" s="395">
        <v>15</v>
      </c>
      <c r="P144" s="89">
        <v>39</v>
      </c>
      <c r="Q144" s="141">
        <v>60.9</v>
      </c>
      <c r="R144" s="173">
        <v>3654</v>
      </c>
    </row>
    <row r="145" spans="1:18" ht="12" customHeight="1" hidden="1">
      <c r="A145" s="6">
        <f>EOMONTH(A146,0)+1</f>
        <v>40210</v>
      </c>
      <c r="B145" s="42"/>
      <c r="C145" s="225">
        <v>6.45</v>
      </c>
      <c r="D145" s="226">
        <v>6.62</v>
      </c>
      <c r="E145" s="227">
        <v>6.59</v>
      </c>
      <c r="F145" s="228">
        <v>27</v>
      </c>
      <c r="G145" s="228">
        <v>30</v>
      </c>
      <c r="H145" s="141">
        <v>21</v>
      </c>
      <c r="I145" s="172">
        <v>85</v>
      </c>
      <c r="J145" s="173">
        <v>240</v>
      </c>
      <c r="K145" s="233">
        <v>13.6</v>
      </c>
      <c r="L145" s="234">
        <v>0</v>
      </c>
      <c r="M145" s="264">
        <v>219</v>
      </c>
      <c r="N145" s="289">
        <v>0.72</v>
      </c>
      <c r="O145" s="395">
        <v>16</v>
      </c>
      <c r="P145" s="89">
        <v>41</v>
      </c>
      <c r="Q145" s="141">
        <v>60.9</v>
      </c>
      <c r="R145" s="173">
        <v>3654</v>
      </c>
    </row>
    <row r="146" spans="1:18" ht="12" customHeight="1" hidden="1">
      <c r="A146" s="6">
        <f>EOMONTH(A147,0)+1</f>
        <v>40179</v>
      </c>
      <c r="B146" s="42"/>
      <c r="C146" s="225">
        <v>6.4</v>
      </c>
      <c r="D146" s="226">
        <v>6.6</v>
      </c>
      <c r="E146" s="227">
        <v>6.59</v>
      </c>
      <c r="F146" s="228">
        <v>28.5</v>
      </c>
      <c r="G146" s="228">
        <v>33.2</v>
      </c>
      <c r="H146" s="141">
        <v>26</v>
      </c>
      <c r="I146" s="172">
        <v>91</v>
      </c>
      <c r="J146" s="173">
        <v>305</v>
      </c>
      <c r="K146" s="233">
        <v>13.6</v>
      </c>
      <c r="L146" s="234">
        <v>0</v>
      </c>
      <c r="M146" s="264">
        <v>219</v>
      </c>
      <c r="N146" s="289">
        <v>0.72</v>
      </c>
      <c r="O146" s="395">
        <v>18</v>
      </c>
      <c r="P146" s="89">
        <v>44</v>
      </c>
      <c r="Q146" s="141">
        <v>60.8</v>
      </c>
      <c r="R146" s="173">
        <v>3654</v>
      </c>
    </row>
    <row r="147" spans="1:18" ht="12" customHeight="1" hidden="1">
      <c r="A147" s="6">
        <f>EOMONTH(A148,0)+1</f>
        <v>40148</v>
      </c>
      <c r="B147" s="42"/>
      <c r="C147" s="225">
        <v>6.48</v>
      </c>
      <c r="D147" s="226">
        <v>6.65</v>
      </c>
      <c r="E147" s="227">
        <v>6.62</v>
      </c>
      <c r="F147" s="228">
        <v>25</v>
      </c>
      <c r="G147" s="228">
        <v>27.5</v>
      </c>
      <c r="H147" s="141">
        <v>20</v>
      </c>
      <c r="I147" s="172">
        <v>80</v>
      </c>
      <c r="J147" s="173">
        <v>210</v>
      </c>
      <c r="K147" s="233">
        <v>13.6</v>
      </c>
      <c r="L147" s="234">
        <v>0</v>
      </c>
      <c r="M147" s="264">
        <v>219</v>
      </c>
      <c r="N147" s="289">
        <v>0.72</v>
      </c>
      <c r="O147" s="228">
        <v>16</v>
      </c>
      <c r="P147" s="141">
        <v>40</v>
      </c>
      <c r="Q147" s="141">
        <v>60.9</v>
      </c>
      <c r="R147" s="173">
        <v>3654</v>
      </c>
    </row>
    <row r="148" spans="1:18" ht="12" customHeight="1" hidden="1">
      <c r="A148" s="6">
        <f>EOMONTH(A149,0)+1</f>
        <v>40118</v>
      </c>
      <c r="B148" s="42"/>
      <c r="C148" s="225">
        <v>6.52</v>
      </c>
      <c r="D148" s="226">
        <v>6.68</v>
      </c>
      <c r="E148" s="227">
        <v>6.62</v>
      </c>
      <c r="F148" s="228">
        <v>27.5</v>
      </c>
      <c r="G148" s="228">
        <v>31.5</v>
      </c>
      <c r="H148" s="141">
        <v>22</v>
      </c>
      <c r="I148" s="172">
        <v>87</v>
      </c>
      <c r="J148" s="173">
        <v>270</v>
      </c>
      <c r="K148" s="233">
        <v>13.6</v>
      </c>
      <c r="L148" s="234">
        <v>0</v>
      </c>
      <c r="M148" s="264">
        <v>219</v>
      </c>
      <c r="N148" s="289">
        <v>0.72</v>
      </c>
      <c r="O148" s="228">
        <v>10</v>
      </c>
      <c r="P148" s="141">
        <v>15</v>
      </c>
      <c r="Q148" s="141">
        <v>60.9</v>
      </c>
      <c r="R148" s="173">
        <v>3654</v>
      </c>
    </row>
    <row r="149" spans="1:18" ht="12" customHeight="1" hidden="1">
      <c r="A149" s="6">
        <f>EOMONTH(A150,0)+1</f>
        <v>40087</v>
      </c>
      <c r="B149" s="42"/>
      <c r="C149" s="225">
        <v>6.48</v>
      </c>
      <c r="D149" s="226">
        <v>6.62</v>
      </c>
      <c r="E149" s="227">
        <v>6.6</v>
      </c>
      <c r="F149" s="228">
        <v>27</v>
      </c>
      <c r="G149" s="228">
        <v>30</v>
      </c>
      <c r="H149" s="141">
        <v>21.5</v>
      </c>
      <c r="I149" s="172">
        <v>84</v>
      </c>
      <c r="J149" s="173">
        <v>250</v>
      </c>
      <c r="K149" s="233">
        <v>13.6</v>
      </c>
      <c r="L149" s="234">
        <v>0</v>
      </c>
      <c r="M149" s="264">
        <v>219</v>
      </c>
      <c r="N149" s="289">
        <v>0.73</v>
      </c>
      <c r="O149" s="228">
        <v>16</v>
      </c>
      <c r="P149" s="141">
        <v>22</v>
      </c>
      <c r="Q149" s="141">
        <v>60.9</v>
      </c>
      <c r="R149" s="173">
        <v>3654</v>
      </c>
    </row>
    <row r="150" spans="1:18" ht="12" customHeight="1" hidden="1">
      <c r="A150" s="6">
        <f>EOMONTH(A151,0)+1</f>
        <v>40057</v>
      </c>
      <c r="B150" s="42"/>
      <c r="C150" s="225">
        <v>6.58</v>
      </c>
      <c r="D150" s="226">
        <v>6.75</v>
      </c>
      <c r="E150" s="227">
        <v>6.7</v>
      </c>
      <c r="F150" s="228">
        <v>27.5</v>
      </c>
      <c r="G150" s="228">
        <v>31.5</v>
      </c>
      <c r="H150" s="141">
        <v>23</v>
      </c>
      <c r="I150" s="172">
        <v>88</v>
      </c>
      <c r="J150" s="173">
        <v>280</v>
      </c>
      <c r="K150" s="233">
        <v>13.6</v>
      </c>
      <c r="L150" s="234">
        <v>0</v>
      </c>
      <c r="M150" s="264">
        <v>219</v>
      </c>
      <c r="N150" s="289">
        <v>0.72</v>
      </c>
      <c r="O150" s="228">
        <v>20</v>
      </c>
      <c r="P150" s="141">
        <v>23</v>
      </c>
      <c r="Q150" s="141">
        <v>60.9</v>
      </c>
      <c r="R150" s="173">
        <v>3660</v>
      </c>
    </row>
    <row r="151" spans="1:18" ht="12" customHeight="1" hidden="1">
      <c r="A151" s="6">
        <f>EOMONTH(A152,0)+1</f>
        <v>40026</v>
      </c>
      <c r="B151" s="42"/>
      <c r="C151" s="225">
        <v>6.52</v>
      </c>
      <c r="D151" s="226">
        <v>6.65</v>
      </c>
      <c r="E151" s="227">
        <v>6.62</v>
      </c>
      <c r="F151" s="228">
        <v>30</v>
      </c>
      <c r="G151" s="228">
        <v>34</v>
      </c>
      <c r="H151" s="141">
        <v>26</v>
      </c>
      <c r="I151" s="172">
        <v>89</v>
      </c>
      <c r="J151" s="173">
        <v>305</v>
      </c>
      <c r="K151" s="233">
        <v>13.6</v>
      </c>
      <c r="L151" s="234">
        <v>0</v>
      </c>
      <c r="M151" s="264">
        <v>219</v>
      </c>
      <c r="N151" s="289">
        <v>0.73</v>
      </c>
      <c r="O151" s="228">
        <v>27</v>
      </c>
      <c r="P151" s="141">
        <v>34</v>
      </c>
      <c r="Q151" s="141">
        <v>60.9</v>
      </c>
      <c r="R151" s="173">
        <v>3660</v>
      </c>
    </row>
    <row r="152" spans="1:18" ht="12" customHeight="1" hidden="1">
      <c r="A152" s="6">
        <f>EOMONTH(A153,0)+1</f>
        <v>39995</v>
      </c>
      <c r="B152" s="42"/>
      <c r="C152" s="225">
        <v>6.52</v>
      </c>
      <c r="D152" s="226">
        <v>6.68</v>
      </c>
      <c r="E152" s="227">
        <v>6.62</v>
      </c>
      <c r="F152" s="228">
        <v>27.5</v>
      </c>
      <c r="G152" s="228">
        <v>31.5</v>
      </c>
      <c r="H152" s="141">
        <v>22.5</v>
      </c>
      <c r="I152" s="172">
        <v>89</v>
      </c>
      <c r="J152" s="173">
        <v>280</v>
      </c>
      <c r="K152" s="233">
        <v>13.6</v>
      </c>
      <c r="L152" s="234">
        <v>0</v>
      </c>
      <c r="M152" s="264">
        <v>219</v>
      </c>
      <c r="N152" s="289">
        <v>0.73</v>
      </c>
      <c r="O152" s="228">
        <v>26</v>
      </c>
      <c r="P152" s="141">
        <v>32</v>
      </c>
      <c r="Q152" s="141">
        <v>60.9</v>
      </c>
      <c r="R152" s="173">
        <v>3660</v>
      </c>
    </row>
    <row r="153" spans="1:18" ht="12" customHeight="1" hidden="1">
      <c r="A153" s="6">
        <f>EOMONTH(A154,0)+1</f>
        <v>39965</v>
      </c>
      <c r="B153" s="42"/>
      <c r="C153" s="225">
        <v>6.62</v>
      </c>
      <c r="D153" s="226">
        <v>6.75</v>
      </c>
      <c r="E153" s="227">
        <v>6.72</v>
      </c>
      <c r="F153" s="228">
        <v>27</v>
      </c>
      <c r="G153" s="228">
        <v>29.5</v>
      </c>
      <c r="H153" s="141">
        <v>21</v>
      </c>
      <c r="I153" s="172">
        <v>82</v>
      </c>
      <c r="J153" s="173">
        <v>260</v>
      </c>
      <c r="K153" s="233">
        <v>13.6</v>
      </c>
      <c r="L153" s="234">
        <v>0</v>
      </c>
      <c r="M153" s="264">
        <v>219</v>
      </c>
      <c r="N153" s="289">
        <v>0.74</v>
      </c>
      <c r="O153" s="228">
        <v>22</v>
      </c>
      <c r="P153" s="141">
        <v>27</v>
      </c>
      <c r="Q153" s="141">
        <v>60.9</v>
      </c>
      <c r="R153" s="173">
        <v>3660</v>
      </c>
    </row>
    <row r="154" spans="1:18" ht="12" customHeight="1" hidden="1">
      <c r="A154" s="6">
        <f>EOMONTH(A155,0)+1</f>
        <v>39934</v>
      </c>
      <c r="B154" s="42"/>
      <c r="C154" s="225">
        <v>6.58</v>
      </c>
      <c r="D154" s="226">
        <v>6.68</v>
      </c>
      <c r="E154" s="227">
        <v>6.65</v>
      </c>
      <c r="F154" s="228">
        <v>27</v>
      </c>
      <c r="G154" s="228">
        <v>28</v>
      </c>
      <c r="H154" s="141">
        <v>20</v>
      </c>
      <c r="I154" s="172">
        <v>75</v>
      </c>
      <c r="J154" s="173">
        <v>220</v>
      </c>
      <c r="K154" s="233">
        <v>13.6</v>
      </c>
      <c r="L154" s="234">
        <v>0</v>
      </c>
      <c r="M154" s="264">
        <v>219</v>
      </c>
      <c r="N154" s="289">
        <v>0.73</v>
      </c>
      <c r="O154" s="228">
        <v>14</v>
      </c>
      <c r="P154" s="141">
        <v>20</v>
      </c>
      <c r="Q154" s="141">
        <v>60.9</v>
      </c>
      <c r="R154" s="173">
        <v>3654</v>
      </c>
    </row>
    <row r="155" spans="1:18" ht="12" customHeight="1" hidden="1">
      <c r="A155" s="6">
        <f>EOMONTH(A156,0)+1</f>
        <v>39904</v>
      </c>
      <c r="B155" s="42"/>
      <c r="C155" s="225">
        <v>6.5</v>
      </c>
      <c r="D155" s="226">
        <v>6.61</v>
      </c>
      <c r="E155" s="227">
        <v>6.6</v>
      </c>
      <c r="F155" s="228">
        <v>25</v>
      </c>
      <c r="G155" s="228">
        <v>26.8</v>
      </c>
      <c r="H155" s="141">
        <v>19</v>
      </c>
      <c r="I155" s="172">
        <v>76</v>
      </c>
      <c r="J155" s="173">
        <v>210</v>
      </c>
      <c r="K155" s="233">
        <v>13.6</v>
      </c>
      <c r="L155" s="234">
        <v>0</v>
      </c>
      <c r="M155" s="264">
        <v>219</v>
      </c>
      <c r="N155" s="289">
        <v>0.72</v>
      </c>
      <c r="O155" s="228">
        <v>23</v>
      </c>
      <c r="P155" s="141">
        <v>27</v>
      </c>
      <c r="Q155" s="141">
        <v>60.9</v>
      </c>
      <c r="R155" s="173">
        <v>3654</v>
      </c>
    </row>
    <row r="156" spans="1:18" ht="12" customHeight="1" hidden="1">
      <c r="A156" s="6">
        <f>EOMONTH(A157,0)+1</f>
        <v>39873</v>
      </c>
      <c r="B156" s="42"/>
      <c r="C156" s="225">
        <v>6.45</v>
      </c>
      <c r="D156" s="226">
        <v>6.6</v>
      </c>
      <c r="E156" s="227">
        <v>6.55</v>
      </c>
      <c r="F156" s="228">
        <v>28</v>
      </c>
      <c r="G156" s="228">
        <v>31</v>
      </c>
      <c r="H156" s="141">
        <v>22</v>
      </c>
      <c r="I156" s="172">
        <v>88</v>
      </c>
      <c r="J156" s="173">
        <v>260</v>
      </c>
      <c r="K156" s="233">
        <v>13.6</v>
      </c>
      <c r="L156" s="234">
        <v>0</v>
      </c>
      <c r="M156" s="264">
        <v>219</v>
      </c>
      <c r="N156" s="289">
        <v>0.71</v>
      </c>
      <c r="O156" s="228">
        <v>14</v>
      </c>
      <c r="P156" s="141">
        <v>39</v>
      </c>
      <c r="Q156" s="141">
        <v>60.9</v>
      </c>
      <c r="R156" s="173">
        <v>3654</v>
      </c>
    </row>
    <row r="157" spans="1:18" ht="12" customHeight="1" hidden="1">
      <c r="A157" s="6">
        <f>EOMONTH(A158,0)+1</f>
        <v>39845</v>
      </c>
      <c r="B157" s="42"/>
      <c r="C157" s="225">
        <v>6.42</v>
      </c>
      <c r="D157" s="226">
        <v>6.58</v>
      </c>
      <c r="E157" s="227">
        <v>6.55</v>
      </c>
      <c r="F157" s="228">
        <v>28</v>
      </c>
      <c r="G157" s="228">
        <v>31</v>
      </c>
      <c r="H157" s="141">
        <v>21</v>
      </c>
      <c r="I157" s="172">
        <v>85</v>
      </c>
      <c r="J157" s="173">
        <v>240</v>
      </c>
      <c r="K157" s="233">
        <v>13.6</v>
      </c>
      <c r="L157" s="234">
        <v>0</v>
      </c>
      <c r="M157" s="264">
        <v>219</v>
      </c>
      <c r="N157" s="289">
        <v>0.72</v>
      </c>
      <c r="O157" s="228">
        <v>14</v>
      </c>
      <c r="P157" s="141">
        <v>19</v>
      </c>
      <c r="Q157" s="141">
        <v>60.9</v>
      </c>
      <c r="R157" s="173">
        <v>3654</v>
      </c>
    </row>
    <row r="158" spans="1:18" ht="12" customHeight="1" hidden="1">
      <c r="A158" s="6">
        <f>EOMONTH(A159,0)+1</f>
        <v>39814</v>
      </c>
      <c r="B158" s="42"/>
      <c r="C158" s="225">
        <v>6.42</v>
      </c>
      <c r="D158" s="226">
        <v>6.62</v>
      </c>
      <c r="E158" s="227">
        <v>6.6</v>
      </c>
      <c r="F158" s="228">
        <v>27</v>
      </c>
      <c r="G158" s="228">
        <v>30</v>
      </c>
      <c r="H158" s="141">
        <v>22</v>
      </c>
      <c r="I158" s="172">
        <v>86</v>
      </c>
      <c r="J158" s="173">
        <v>250</v>
      </c>
      <c r="K158" s="233">
        <v>13.6</v>
      </c>
      <c r="L158" s="234">
        <v>0</v>
      </c>
      <c r="M158" s="264">
        <v>220</v>
      </c>
      <c r="N158" s="289">
        <v>0.72</v>
      </c>
      <c r="O158" s="228">
        <v>14</v>
      </c>
      <c r="P158" s="141">
        <v>36</v>
      </c>
      <c r="Q158" s="141">
        <v>61</v>
      </c>
      <c r="R158" s="173">
        <v>3660</v>
      </c>
    </row>
    <row r="159" spans="1:18" ht="12" customHeight="1" hidden="1">
      <c r="A159" s="6">
        <f>EOMONTH(A160,0)+1</f>
        <v>39783</v>
      </c>
      <c r="B159" s="42"/>
      <c r="C159" s="225">
        <v>6.69</v>
      </c>
      <c r="D159" s="226">
        <v>6.67</v>
      </c>
      <c r="E159" s="227">
        <v>6.61</v>
      </c>
      <c r="F159" s="228">
        <v>26</v>
      </c>
      <c r="G159" s="228">
        <v>28.2</v>
      </c>
      <c r="H159" s="141">
        <v>20</v>
      </c>
      <c r="I159" s="172">
        <v>79</v>
      </c>
      <c r="J159" s="173">
        <v>210</v>
      </c>
      <c r="K159" s="233">
        <v>13.6</v>
      </c>
      <c r="L159" s="234">
        <v>0</v>
      </c>
      <c r="M159" s="264">
        <v>219</v>
      </c>
      <c r="N159" s="289">
        <v>0.73</v>
      </c>
      <c r="O159" s="228">
        <v>13</v>
      </c>
      <c r="P159" s="141">
        <v>20</v>
      </c>
      <c r="Q159" s="141">
        <v>61</v>
      </c>
      <c r="R159" s="173">
        <v>3660</v>
      </c>
    </row>
    <row r="160" spans="1:18" ht="12" customHeight="1" hidden="1">
      <c r="A160" s="6">
        <f>EOMONTH(A161,0)+1</f>
        <v>39753</v>
      </c>
      <c r="B160" s="42"/>
      <c r="C160" s="225">
        <v>6.55</v>
      </c>
      <c r="D160" s="226">
        <v>6.68</v>
      </c>
      <c r="E160" s="227">
        <v>6.65</v>
      </c>
      <c r="F160" s="228">
        <v>26.5</v>
      </c>
      <c r="G160" s="228">
        <v>29</v>
      </c>
      <c r="H160" s="141">
        <v>20</v>
      </c>
      <c r="I160" s="172">
        <v>81</v>
      </c>
      <c r="J160" s="173">
        <v>240</v>
      </c>
      <c r="K160" s="233">
        <v>13.6</v>
      </c>
      <c r="L160" s="234">
        <v>0</v>
      </c>
      <c r="M160" s="264">
        <v>219</v>
      </c>
      <c r="N160" s="289">
        <v>0.73</v>
      </c>
      <c r="O160" s="228">
        <v>13</v>
      </c>
      <c r="P160" s="141">
        <v>20</v>
      </c>
      <c r="Q160" s="141">
        <v>60.8</v>
      </c>
      <c r="R160" s="173">
        <v>3654</v>
      </c>
    </row>
    <row r="161" spans="1:18" ht="12" customHeight="1" hidden="1">
      <c r="A161" s="6">
        <f>EOMONTH(A162,0)+1</f>
        <v>39722</v>
      </c>
      <c r="B161" s="42"/>
      <c r="C161" s="225">
        <v>6.42</v>
      </c>
      <c r="D161" s="226">
        <v>6.6</v>
      </c>
      <c r="E161" s="227">
        <v>6.59</v>
      </c>
      <c r="F161" s="228">
        <v>22.8</v>
      </c>
      <c r="G161" s="228">
        <v>22.8</v>
      </c>
      <c r="H161" s="141">
        <v>20</v>
      </c>
      <c r="I161" s="172">
        <v>66</v>
      </c>
      <c r="J161" s="173">
        <v>160</v>
      </c>
      <c r="K161" s="233">
        <v>13.6</v>
      </c>
      <c r="L161" s="234">
        <v>0</v>
      </c>
      <c r="M161" s="264">
        <v>219</v>
      </c>
      <c r="N161" s="289">
        <v>0.74</v>
      </c>
      <c r="O161" s="228">
        <v>12</v>
      </c>
      <c r="P161" s="141">
        <v>15</v>
      </c>
      <c r="Q161" s="141">
        <v>60.9</v>
      </c>
      <c r="R161" s="173">
        <v>3654</v>
      </c>
    </row>
    <row r="162" spans="1:18" ht="12" customHeight="1" hidden="1">
      <c r="A162" s="6">
        <f>EOMONTH(A163,0)+1</f>
        <v>39692</v>
      </c>
      <c r="B162" s="42"/>
      <c r="C162" s="225">
        <v>6.58</v>
      </c>
      <c r="D162" s="226">
        <v>6.7</v>
      </c>
      <c r="E162" s="227">
        <v>6.68</v>
      </c>
      <c r="F162" s="228">
        <v>28.5</v>
      </c>
      <c r="G162" s="228">
        <v>31.2</v>
      </c>
      <c r="H162" s="141">
        <v>23</v>
      </c>
      <c r="I162" s="172">
        <v>88</v>
      </c>
      <c r="J162" s="173">
        <v>280</v>
      </c>
      <c r="K162" s="233">
        <v>13.7</v>
      </c>
      <c r="L162" s="234">
        <v>0</v>
      </c>
      <c r="M162" s="264">
        <v>218</v>
      </c>
      <c r="N162" s="289">
        <v>0.73</v>
      </c>
      <c r="O162" s="228">
        <v>28</v>
      </c>
      <c r="P162" s="141">
        <v>32</v>
      </c>
      <c r="Q162" s="141">
        <v>61</v>
      </c>
      <c r="R162" s="173">
        <v>3660</v>
      </c>
    </row>
    <row r="163" spans="1:18" ht="12" customHeight="1" hidden="1">
      <c r="A163" s="6">
        <f>EOMONTH(A164,0)+1</f>
        <v>39661</v>
      </c>
      <c r="B163" s="42"/>
      <c r="C163" s="225">
        <v>6.59</v>
      </c>
      <c r="D163" s="226">
        <v>6.68</v>
      </c>
      <c r="E163" s="227">
        <v>6.68</v>
      </c>
      <c r="F163" s="228">
        <v>27.5</v>
      </c>
      <c r="G163" s="228">
        <v>30</v>
      </c>
      <c r="H163" s="141">
        <v>21</v>
      </c>
      <c r="I163" s="172">
        <v>85</v>
      </c>
      <c r="J163" s="173">
        <v>250</v>
      </c>
      <c r="K163" s="233">
        <v>13.6</v>
      </c>
      <c r="L163" s="234">
        <v>0</v>
      </c>
      <c r="M163" s="264">
        <v>219</v>
      </c>
      <c r="N163" s="289">
        <v>0.74</v>
      </c>
      <c r="O163" s="228">
        <v>26</v>
      </c>
      <c r="P163" s="141">
        <v>30</v>
      </c>
      <c r="Q163" s="141">
        <v>60.99</v>
      </c>
      <c r="R163" s="173">
        <v>3660</v>
      </c>
    </row>
    <row r="164" spans="1:18" ht="12" customHeight="1" hidden="1">
      <c r="A164" s="6">
        <f>EOMONTH(A165,0)+1</f>
        <v>39630</v>
      </c>
      <c r="B164" s="42"/>
      <c r="C164" s="225">
        <v>6.58</v>
      </c>
      <c r="D164" s="226">
        <v>6.72</v>
      </c>
      <c r="E164" s="227">
        <v>6.68</v>
      </c>
      <c r="F164" s="228">
        <v>29</v>
      </c>
      <c r="G164" s="228">
        <v>32.5</v>
      </c>
      <c r="H164" s="141">
        <v>24.5</v>
      </c>
      <c r="I164" s="172">
        <v>88</v>
      </c>
      <c r="J164" s="173">
        <v>290</v>
      </c>
      <c r="K164" s="233">
        <v>13.6</v>
      </c>
      <c r="L164" s="234">
        <v>0</v>
      </c>
      <c r="M164" s="264">
        <v>218</v>
      </c>
      <c r="N164" s="289">
        <v>0.74</v>
      </c>
      <c r="O164" s="228">
        <v>31</v>
      </c>
      <c r="P164" s="141">
        <v>38</v>
      </c>
      <c r="Q164" s="141">
        <v>61</v>
      </c>
      <c r="R164" s="173">
        <v>3660</v>
      </c>
    </row>
    <row r="165" spans="1:18" ht="12" customHeight="1" hidden="1">
      <c r="A165" s="6">
        <f>EOMONTH(A166,0)+1</f>
        <v>39600</v>
      </c>
      <c r="B165" s="42"/>
      <c r="C165" s="225">
        <v>6.58</v>
      </c>
      <c r="D165" s="226">
        <v>6.64</v>
      </c>
      <c r="E165" s="227">
        <v>6.62</v>
      </c>
      <c r="F165" s="228">
        <v>28</v>
      </c>
      <c r="G165" s="228">
        <v>29.5</v>
      </c>
      <c r="H165" s="141">
        <v>21.5</v>
      </c>
      <c r="I165" s="172">
        <v>83</v>
      </c>
      <c r="J165" s="173">
        <v>255</v>
      </c>
      <c r="K165" s="233">
        <v>13.6</v>
      </c>
      <c r="L165" s="234">
        <v>0</v>
      </c>
      <c r="M165" s="264">
        <v>219</v>
      </c>
      <c r="N165" s="289">
        <v>0.74</v>
      </c>
      <c r="O165" s="228">
        <v>26</v>
      </c>
      <c r="P165" s="141">
        <v>34</v>
      </c>
      <c r="Q165" s="141">
        <v>60.9</v>
      </c>
      <c r="R165" s="173">
        <v>3660</v>
      </c>
    </row>
    <row r="166" spans="1:18" ht="12" customHeight="1" hidden="1">
      <c r="A166" s="6">
        <f>EOMONTH(A167,0)+1</f>
        <v>39569</v>
      </c>
      <c r="B166" s="42"/>
      <c r="C166" s="225">
        <v>6.58</v>
      </c>
      <c r="D166" s="226">
        <v>6.65</v>
      </c>
      <c r="E166" s="227">
        <v>6.61</v>
      </c>
      <c r="F166" s="228">
        <v>28</v>
      </c>
      <c r="G166" s="228">
        <v>30</v>
      </c>
      <c r="H166" s="141">
        <v>21</v>
      </c>
      <c r="I166" s="172">
        <v>84</v>
      </c>
      <c r="J166" s="173">
        <v>250</v>
      </c>
      <c r="K166" s="233">
        <v>13.6</v>
      </c>
      <c r="L166" s="234">
        <v>0</v>
      </c>
      <c r="M166" s="264">
        <v>219</v>
      </c>
      <c r="N166" s="289">
        <v>0.74</v>
      </c>
      <c r="O166" s="228">
        <v>21</v>
      </c>
      <c r="P166" s="141">
        <v>27</v>
      </c>
      <c r="Q166" s="141">
        <v>60.9</v>
      </c>
      <c r="R166" s="173">
        <v>3654</v>
      </c>
    </row>
    <row r="167" spans="1:18" ht="12" customHeight="1" hidden="1">
      <c r="A167" s="6">
        <f>EOMONTH(A168,0)+1</f>
        <v>39539</v>
      </c>
      <c r="B167" s="42"/>
      <c r="C167" s="225">
        <v>6.6</v>
      </c>
      <c r="D167" s="226">
        <v>6.68</v>
      </c>
      <c r="E167" s="227">
        <v>6.65</v>
      </c>
      <c r="F167" s="228">
        <v>26.5</v>
      </c>
      <c r="G167" s="228">
        <v>27</v>
      </c>
      <c r="H167" s="141">
        <v>19</v>
      </c>
      <c r="I167" s="172">
        <v>76</v>
      </c>
      <c r="J167" s="173">
        <v>200</v>
      </c>
      <c r="K167" s="233">
        <v>13.6</v>
      </c>
      <c r="L167" s="234">
        <v>0</v>
      </c>
      <c r="M167" s="264">
        <v>219</v>
      </c>
      <c r="N167" s="289">
        <v>0.74</v>
      </c>
      <c r="O167" s="228">
        <v>22</v>
      </c>
      <c r="P167" s="141">
        <v>29</v>
      </c>
      <c r="Q167" s="141">
        <v>60.9</v>
      </c>
      <c r="R167" s="173">
        <v>3654</v>
      </c>
    </row>
    <row r="168" spans="1:18" ht="12" customHeight="1" hidden="1">
      <c r="A168" s="6">
        <f>EOMONTH(A169,0)+1</f>
        <v>39508</v>
      </c>
      <c r="B168" s="42"/>
      <c r="C168" s="225">
        <v>6.52</v>
      </c>
      <c r="D168" s="226">
        <v>6.68</v>
      </c>
      <c r="E168" s="227">
        <v>6.62</v>
      </c>
      <c r="F168" s="228">
        <v>27</v>
      </c>
      <c r="G168" s="228">
        <v>28</v>
      </c>
      <c r="H168" s="141">
        <v>20</v>
      </c>
      <c r="I168" s="172">
        <v>77</v>
      </c>
      <c r="J168" s="173">
        <v>220</v>
      </c>
      <c r="K168" s="233">
        <v>13.6</v>
      </c>
      <c r="L168" s="234">
        <v>0</v>
      </c>
      <c r="M168" s="264">
        <v>219</v>
      </c>
      <c r="N168" s="289">
        <v>0.74</v>
      </c>
      <c r="O168" s="228">
        <v>24</v>
      </c>
      <c r="P168" s="141">
        <v>34</v>
      </c>
      <c r="Q168" s="141">
        <v>61</v>
      </c>
      <c r="R168" s="173">
        <v>3660</v>
      </c>
    </row>
    <row r="169" spans="1:18" ht="12" customHeight="1" hidden="1">
      <c r="A169" s="6">
        <f>EOMONTH(A170,0)+1</f>
        <v>39479</v>
      </c>
      <c r="B169" s="42"/>
      <c r="C169" s="225">
        <v>6.45</v>
      </c>
      <c r="D169" s="226">
        <v>6.65</v>
      </c>
      <c r="E169" s="227">
        <v>6.62</v>
      </c>
      <c r="F169" s="228">
        <v>29.5</v>
      </c>
      <c r="G169" s="228">
        <v>32.5</v>
      </c>
      <c r="H169" s="141">
        <v>24.5</v>
      </c>
      <c r="I169" s="172">
        <v>88</v>
      </c>
      <c r="J169" s="173">
        <v>290</v>
      </c>
      <c r="K169" s="233">
        <v>13.6</v>
      </c>
      <c r="L169" s="234">
        <v>0</v>
      </c>
      <c r="M169" s="264">
        <v>219</v>
      </c>
      <c r="N169" s="289">
        <v>0.73</v>
      </c>
      <c r="O169" s="228">
        <v>23</v>
      </c>
      <c r="P169" s="141">
        <v>46</v>
      </c>
      <c r="Q169" s="141">
        <v>60.9</v>
      </c>
      <c r="R169" s="173">
        <v>3660</v>
      </c>
    </row>
    <row r="170" spans="1:18" ht="12" customHeight="1" hidden="1">
      <c r="A170" s="6">
        <f>EOMONTH(A171,0)+1</f>
        <v>39448</v>
      </c>
      <c r="B170" s="42"/>
      <c r="C170" s="225">
        <v>6.42</v>
      </c>
      <c r="D170" s="226">
        <v>6.61</v>
      </c>
      <c r="E170" s="227">
        <v>6.59</v>
      </c>
      <c r="F170" s="228">
        <v>29</v>
      </c>
      <c r="G170" s="228">
        <v>32</v>
      </c>
      <c r="H170" s="141">
        <v>22.5</v>
      </c>
      <c r="I170" s="172">
        <v>87</v>
      </c>
      <c r="J170" s="173">
        <v>270</v>
      </c>
      <c r="K170" s="233">
        <v>13.6</v>
      </c>
      <c r="L170" s="234">
        <v>0</v>
      </c>
      <c r="M170" s="264">
        <v>219</v>
      </c>
      <c r="N170" s="289">
        <v>0.74</v>
      </c>
      <c r="O170" s="228">
        <v>17</v>
      </c>
      <c r="P170" s="141">
        <v>40</v>
      </c>
      <c r="Q170" s="141">
        <v>60.9</v>
      </c>
      <c r="R170" s="173">
        <v>3660</v>
      </c>
    </row>
    <row r="171" spans="1:18" ht="12" customHeight="1" hidden="1">
      <c r="A171" s="6">
        <f>EOMONTH(A172,0)+1</f>
        <v>39417</v>
      </c>
      <c r="B171" s="42"/>
      <c r="C171" s="225">
        <v>6.5</v>
      </c>
      <c r="D171" s="226">
        <v>6.68</v>
      </c>
      <c r="E171" s="227">
        <v>6.65</v>
      </c>
      <c r="F171" s="228">
        <v>26.8</v>
      </c>
      <c r="G171" s="228">
        <v>27.5</v>
      </c>
      <c r="H171" s="141">
        <v>20</v>
      </c>
      <c r="I171" s="172">
        <v>70</v>
      </c>
      <c r="J171" s="173">
        <v>190</v>
      </c>
      <c r="K171" s="233">
        <v>13.6</v>
      </c>
      <c r="L171" s="234">
        <v>0</v>
      </c>
      <c r="M171" s="264">
        <v>219</v>
      </c>
      <c r="N171" s="289">
        <v>0.72</v>
      </c>
      <c r="O171" s="228">
        <v>25</v>
      </c>
      <c r="P171" s="141">
        <v>37</v>
      </c>
      <c r="Q171" s="141">
        <v>60.9</v>
      </c>
      <c r="R171" s="173">
        <v>3660</v>
      </c>
    </row>
    <row r="172" spans="1:18" ht="12" customHeight="1" hidden="1">
      <c r="A172" s="6">
        <f>EOMONTH(A173,0)+1</f>
        <v>39387</v>
      </c>
      <c r="B172" s="42"/>
      <c r="C172" s="225">
        <v>6.55</v>
      </c>
      <c r="D172" s="226">
        <v>6.69</v>
      </c>
      <c r="E172" s="227">
        <v>6.65</v>
      </c>
      <c r="F172" s="228">
        <v>27</v>
      </c>
      <c r="G172" s="228">
        <v>28.5</v>
      </c>
      <c r="H172" s="141">
        <v>20</v>
      </c>
      <c r="I172" s="172">
        <v>81</v>
      </c>
      <c r="J172" s="173">
        <v>220</v>
      </c>
      <c r="K172" s="233">
        <v>13.6</v>
      </c>
      <c r="L172" s="234">
        <v>0</v>
      </c>
      <c r="M172" s="264">
        <v>219</v>
      </c>
      <c r="N172" s="289">
        <v>0.74</v>
      </c>
      <c r="O172" s="228">
        <v>15</v>
      </c>
      <c r="P172" s="141">
        <v>22</v>
      </c>
      <c r="Q172" s="141">
        <v>60.9</v>
      </c>
      <c r="R172" s="173">
        <v>3660</v>
      </c>
    </row>
    <row r="173" spans="1:18" ht="12" customHeight="1" hidden="1">
      <c r="A173" s="6">
        <f>EOMONTH(A174,0)+1</f>
        <v>39356</v>
      </c>
      <c r="B173" s="42"/>
      <c r="C173" s="225">
        <v>6.59</v>
      </c>
      <c r="D173" s="226">
        <v>6.72</v>
      </c>
      <c r="E173" s="227">
        <v>6.7</v>
      </c>
      <c r="F173" s="228">
        <v>26</v>
      </c>
      <c r="G173" s="228">
        <v>26</v>
      </c>
      <c r="H173" s="141">
        <v>18.5</v>
      </c>
      <c r="I173" s="172">
        <v>65</v>
      </c>
      <c r="J173" s="173">
        <v>190</v>
      </c>
      <c r="K173" s="233">
        <v>13.6</v>
      </c>
      <c r="L173" s="234">
        <v>0</v>
      </c>
      <c r="M173" s="264">
        <v>219</v>
      </c>
      <c r="N173" s="289">
        <v>0.73</v>
      </c>
      <c r="O173" s="228">
        <v>24</v>
      </c>
      <c r="P173" s="141">
        <v>33</v>
      </c>
      <c r="Q173" s="141">
        <v>60.9</v>
      </c>
      <c r="R173" s="173">
        <v>3660</v>
      </c>
    </row>
    <row r="174" spans="1:18" ht="12" customHeight="1" hidden="1">
      <c r="A174" s="6">
        <f>EOMONTH(A175,0)+1</f>
        <v>39326</v>
      </c>
      <c r="B174" s="42"/>
      <c r="C174" s="225">
        <v>6.6</v>
      </c>
      <c r="D174" s="226">
        <v>6.72</v>
      </c>
      <c r="E174" s="227">
        <v>6.72</v>
      </c>
      <c r="F174" s="228">
        <v>32.5</v>
      </c>
      <c r="G174" s="228">
        <v>37</v>
      </c>
      <c r="H174" s="141">
        <v>29</v>
      </c>
      <c r="I174" s="172">
        <v>94</v>
      </c>
      <c r="J174" s="173">
        <v>340</v>
      </c>
      <c r="K174" s="233">
        <v>13.6</v>
      </c>
      <c r="L174" s="234">
        <v>0</v>
      </c>
      <c r="M174" s="264">
        <v>218</v>
      </c>
      <c r="N174" s="289">
        <v>0.73</v>
      </c>
      <c r="O174" s="228">
        <v>31</v>
      </c>
      <c r="P174" s="141">
        <v>36</v>
      </c>
      <c r="Q174" s="141">
        <v>61.1</v>
      </c>
      <c r="R174" s="173">
        <v>3666</v>
      </c>
    </row>
    <row r="175" spans="1:18" ht="12" customHeight="1" hidden="1">
      <c r="A175" s="6">
        <f>EOMONTH(A176,0)+1</f>
        <v>39295</v>
      </c>
      <c r="B175" s="42"/>
      <c r="C175" s="225">
        <v>6.52</v>
      </c>
      <c r="D175" s="226">
        <v>6.65</v>
      </c>
      <c r="E175" s="227">
        <v>6.65</v>
      </c>
      <c r="F175" s="228">
        <v>32</v>
      </c>
      <c r="G175" s="228">
        <v>36</v>
      </c>
      <c r="H175" s="141">
        <v>28.2</v>
      </c>
      <c r="I175" s="172">
        <v>93</v>
      </c>
      <c r="J175" s="173">
        <v>320</v>
      </c>
      <c r="K175" s="233">
        <v>13.6</v>
      </c>
      <c r="L175" s="234">
        <v>0</v>
      </c>
      <c r="M175" s="264">
        <v>218</v>
      </c>
      <c r="N175" s="289">
        <v>0.73</v>
      </c>
      <c r="O175" s="228">
        <v>29</v>
      </c>
      <c r="P175" s="141">
        <v>34</v>
      </c>
      <c r="Q175" s="141">
        <v>61</v>
      </c>
      <c r="R175" s="173">
        <v>3666</v>
      </c>
    </row>
    <row r="176" spans="1:18" ht="12" customHeight="1" hidden="1">
      <c r="A176" s="6">
        <f>EOMONTH(A177,0)+1</f>
        <v>39264</v>
      </c>
      <c r="B176" s="42"/>
      <c r="C176" s="225">
        <v>6.6</v>
      </c>
      <c r="D176" s="226">
        <v>6.75</v>
      </c>
      <c r="E176" s="227">
        <v>6.68</v>
      </c>
      <c r="F176" s="228">
        <v>27</v>
      </c>
      <c r="G176" s="228">
        <v>29</v>
      </c>
      <c r="H176" s="141">
        <v>20.5</v>
      </c>
      <c r="I176" s="172">
        <v>83</v>
      </c>
      <c r="J176" s="173">
        <v>260</v>
      </c>
      <c r="K176" s="233">
        <v>13.6</v>
      </c>
      <c r="L176" s="234">
        <v>0</v>
      </c>
      <c r="M176" s="264">
        <v>219</v>
      </c>
      <c r="N176" s="289">
        <v>0.74</v>
      </c>
      <c r="O176" s="228">
        <v>26</v>
      </c>
      <c r="P176" s="141">
        <v>32</v>
      </c>
      <c r="Q176" s="141">
        <v>61</v>
      </c>
      <c r="R176" s="173">
        <v>3660</v>
      </c>
    </row>
    <row r="177" spans="1:18" ht="12" customHeight="1" hidden="1">
      <c r="A177" s="6">
        <f>EOMONTH(A178,0)+1</f>
        <v>39234</v>
      </c>
      <c r="B177" s="42"/>
      <c r="C177" s="225">
        <v>6.6</v>
      </c>
      <c r="D177" s="226">
        <v>6.75</v>
      </c>
      <c r="E177" s="227">
        <v>6.7</v>
      </c>
      <c r="F177" s="228">
        <v>27.5</v>
      </c>
      <c r="G177" s="228">
        <v>30</v>
      </c>
      <c r="H177" s="141">
        <v>21</v>
      </c>
      <c r="I177" s="172">
        <v>84</v>
      </c>
      <c r="J177" s="173">
        <v>250</v>
      </c>
      <c r="K177" s="233">
        <v>13.6</v>
      </c>
      <c r="L177" s="234">
        <v>0</v>
      </c>
      <c r="M177" s="264">
        <v>218</v>
      </c>
      <c r="N177" s="289">
        <v>0.73</v>
      </c>
      <c r="O177" s="228">
        <v>28</v>
      </c>
      <c r="P177" s="141">
        <v>37</v>
      </c>
      <c r="Q177" s="141">
        <v>61.1</v>
      </c>
      <c r="R177" s="173">
        <v>3666</v>
      </c>
    </row>
    <row r="178" spans="1:18" ht="12" customHeight="1" hidden="1">
      <c r="A178" s="6">
        <f>EOMONTH(A179,0)+1</f>
        <v>39203</v>
      </c>
      <c r="B178" s="42"/>
      <c r="C178" s="225">
        <v>6.55</v>
      </c>
      <c r="D178" s="226">
        <v>6.68</v>
      </c>
      <c r="E178" s="227">
        <v>6.65</v>
      </c>
      <c r="F178" s="228">
        <v>28.2</v>
      </c>
      <c r="G178" s="228">
        <v>31.2</v>
      </c>
      <c r="H178" s="141">
        <v>22.5</v>
      </c>
      <c r="I178" s="172">
        <v>86</v>
      </c>
      <c r="J178" s="173">
        <v>250</v>
      </c>
      <c r="K178" s="233">
        <v>13.6</v>
      </c>
      <c r="L178" s="234">
        <v>0</v>
      </c>
      <c r="M178" s="264">
        <v>219</v>
      </c>
      <c r="N178" s="289">
        <v>0.72</v>
      </c>
      <c r="O178" s="228">
        <v>20</v>
      </c>
      <c r="P178" s="141">
        <v>26</v>
      </c>
      <c r="Q178" s="141">
        <v>61</v>
      </c>
      <c r="R178" s="173">
        <v>3660</v>
      </c>
    </row>
    <row r="179" spans="1:18" ht="12" customHeight="1" hidden="1">
      <c r="A179" s="6">
        <f>EOMONTH(A180,0)+1</f>
        <v>39173</v>
      </c>
      <c r="B179" s="42"/>
      <c r="C179" s="225">
        <v>6.4</v>
      </c>
      <c r="D179" s="226">
        <v>6.6</v>
      </c>
      <c r="E179" s="227">
        <v>6.58</v>
      </c>
      <c r="F179" s="228">
        <v>27</v>
      </c>
      <c r="G179" s="228">
        <v>29</v>
      </c>
      <c r="H179" s="141">
        <v>20.5</v>
      </c>
      <c r="I179" s="172">
        <v>84</v>
      </c>
      <c r="J179" s="173">
        <v>230</v>
      </c>
      <c r="K179" s="233">
        <v>13.6</v>
      </c>
      <c r="L179" s="234">
        <v>0</v>
      </c>
      <c r="M179" s="264">
        <v>219</v>
      </c>
      <c r="N179" s="289">
        <v>0.73</v>
      </c>
      <c r="O179" s="228">
        <v>22</v>
      </c>
      <c r="P179" s="141">
        <v>27</v>
      </c>
      <c r="Q179" s="141">
        <v>61</v>
      </c>
      <c r="R179" s="173">
        <v>3660</v>
      </c>
    </row>
    <row r="180" spans="1:18" ht="12" customHeight="1" hidden="1">
      <c r="A180" s="6">
        <f>EOMONTH(A181,0)+1</f>
        <v>39142</v>
      </c>
      <c r="B180" s="42"/>
      <c r="C180" s="225">
        <v>6.52</v>
      </c>
      <c r="D180" s="226">
        <v>6.65</v>
      </c>
      <c r="E180" s="227">
        <v>6.62</v>
      </c>
      <c r="F180" s="228">
        <v>29.2</v>
      </c>
      <c r="G180" s="228">
        <v>32</v>
      </c>
      <c r="H180" s="141">
        <v>23.2</v>
      </c>
      <c r="I180" s="172">
        <v>89</v>
      </c>
      <c r="J180" s="173">
        <v>280</v>
      </c>
      <c r="K180" s="233">
        <v>13.6</v>
      </c>
      <c r="L180" s="234">
        <v>0</v>
      </c>
      <c r="M180" s="264">
        <v>219</v>
      </c>
      <c r="N180" s="289">
        <v>0.74</v>
      </c>
      <c r="O180" s="228">
        <v>28</v>
      </c>
      <c r="P180" s="141">
        <v>52</v>
      </c>
      <c r="Q180" s="141">
        <v>61</v>
      </c>
      <c r="R180" s="173">
        <v>3660</v>
      </c>
    </row>
    <row r="181" spans="1:18" ht="12" customHeight="1" hidden="1">
      <c r="A181" s="6">
        <f>EOMONTH(A182,0)+1</f>
        <v>39114</v>
      </c>
      <c r="B181" s="42"/>
      <c r="C181" s="225">
        <v>6.5</v>
      </c>
      <c r="D181" s="226">
        <v>6.65</v>
      </c>
      <c r="E181" s="227">
        <v>6.61</v>
      </c>
      <c r="F181" s="228">
        <v>28.2</v>
      </c>
      <c r="G181" s="228">
        <v>30.2</v>
      </c>
      <c r="H181" s="141">
        <v>21</v>
      </c>
      <c r="I181" s="172">
        <v>83</v>
      </c>
      <c r="J181" s="173">
        <v>240</v>
      </c>
      <c r="K181" s="233">
        <v>13.7</v>
      </c>
      <c r="L181" s="234">
        <v>0</v>
      </c>
      <c r="M181" s="264">
        <v>219</v>
      </c>
      <c r="N181" s="289">
        <v>0.74</v>
      </c>
      <c r="O181" s="228">
        <v>23</v>
      </c>
      <c r="P181" s="141">
        <v>46</v>
      </c>
      <c r="Q181" s="141">
        <v>61</v>
      </c>
      <c r="R181" s="173">
        <v>3660</v>
      </c>
    </row>
    <row r="182" spans="1:18" ht="12" customHeight="1" hidden="1">
      <c r="A182" s="6">
        <f>EOMONTH(A183,0)+1</f>
        <v>39083</v>
      </c>
      <c r="B182" s="42"/>
      <c r="C182" s="225">
        <v>6.45</v>
      </c>
      <c r="D182" s="226">
        <v>6.68</v>
      </c>
      <c r="E182" s="227">
        <v>6.63</v>
      </c>
      <c r="F182" s="228">
        <v>27.5</v>
      </c>
      <c r="G182" s="228">
        <v>29</v>
      </c>
      <c r="H182" s="141">
        <v>21</v>
      </c>
      <c r="I182" s="172">
        <v>82</v>
      </c>
      <c r="J182" s="173">
        <v>240</v>
      </c>
      <c r="K182" s="233">
        <v>13.6</v>
      </c>
      <c r="L182" s="234">
        <v>0</v>
      </c>
      <c r="M182" s="264">
        <v>219</v>
      </c>
      <c r="N182" s="289">
        <v>0.74</v>
      </c>
      <c r="O182" s="228">
        <v>24</v>
      </c>
      <c r="P182" s="141">
        <v>48</v>
      </c>
      <c r="Q182" s="141">
        <v>61.1</v>
      </c>
      <c r="R182" s="173">
        <v>3666</v>
      </c>
    </row>
    <row r="183" spans="1:18" ht="12" customHeight="1" hidden="1">
      <c r="A183" s="6">
        <f>EOMONTH(A184,0)+1</f>
        <v>39052</v>
      </c>
      <c r="B183" s="42"/>
      <c r="C183" s="225">
        <v>6.6</v>
      </c>
      <c r="D183" s="226">
        <v>6.79</v>
      </c>
      <c r="E183" s="227">
        <v>6.65</v>
      </c>
      <c r="F183" s="228">
        <v>27.8</v>
      </c>
      <c r="G183" s="228">
        <v>29</v>
      </c>
      <c r="H183" s="141">
        <v>20</v>
      </c>
      <c r="I183" s="172">
        <v>80</v>
      </c>
      <c r="J183" s="173">
        <v>210</v>
      </c>
      <c r="K183" s="233">
        <v>13.6</v>
      </c>
      <c r="L183" s="234">
        <v>0</v>
      </c>
      <c r="M183" s="264">
        <v>219</v>
      </c>
      <c r="N183" s="289">
        <v>0.74</v>
      </c>
      <c r="O183" s="228">
        <v>23</v>
      </c>
      <c r="P183" s="141">
        <v>33</v>
      </c>
      <c r="Q183" s="141">
        <v>61</v>
      </c>
      <c r="R183" s="173">
        <v>3666</v>
      </c>
    </row>
    <row r="184" spans="1:18" ht="12" customHeight="1" hidden="1">
      <c r="A184" s="6">
        <f>EOMONTH(A185,0)+1</f>
        <v>39022</v>
      </c>
      <c r="B184" s="42"/>
      <c r="C184" s="225">
        <v>6.5</v>
      </c>
      <c r="D184" s="226">
        <v>6.68</v>
      </c>
      <c r="E184" s="227">
        <v>6.63</v>
      </c>
      <c r="F184" s="228">
        <v>28</v>
      </c>
      <c r="G184" s="228">
        <v>30.2</v>
      </c>
      <c r="H184" s="141">
        <v>22</v>
      </c>
      <c r="I184" s="172">
        <v>85</v>
      </c>
      <c r="J184" s="173">
        <v>250</v>
      </c>
      <c r="K184" s="233">
        <v>13.6</v>
      </c>
      <c r="L184" s="234">
        <v>0</v>
      </c>
      <c r="M184" s="264">
        <v>219</v>
      </c>
      <c r="N184" s="289">
        <v>0.74</v>
      </c>
      <c r="O184" s="228">
        <v>19</v>
      </c>
      <c r="P184" s="141">
        <v>25</v>
      </c>
      <c r="Q184" s="141">
        <v>61</v>
      </c>
      <c r="R184" s="173">
        <v>3660</v>
      </c>
    </row>
    <row r="185" spans="1:18" ht="12" customHeight="1" hidden="1">
      <c r="A185" s="6">
        <f>EOMONTH(A186,0)+1</f>
        <v>38991</v>
      </c>
      <c r="B185" s="42"/>
      <c r="C185" s="225">
        <v>6.52</v>
      </c>
      <c r="D185" s="226">
        <v>6.7</v>
      </c>
      <c r="E185" s="227">
        <v>6.68</v>
      </c>
      <c r="F185" s="228">
        <v>26</v>
      </c>
      <c r="G185" s="228">
        <v>28</v>
      </c>
      <c r="H185" s="141">
        <v>19.5</v>
      </c>
      <c r="I185" s="172">
        <v>80</v>
      </c>
      <c r="J185" s="173">
        <v>210</v>
      </c>
      <c r="K185" s="233">
        <v>13.6</v>
      </c>
      <c r="L185" s="234">
        <v>0</v>
      </c>
      <c r="M185" s="264">
        <v>219</v>
      </c>
      <c r="N185" s="289">
        <v>0.74</v>
      </c>
      <c r="O185" s="228">
        <v>21</v>
      </c>
      <c r="P185" s="141">
        <v>26</v>
      </c>
      <c r="Q185" s="141">
        <v>61</v>
      </c>
      <c r="R185" s="173">
        <v>3660</v>
      </c>
    </row>
    <row r="186" spans="1:18" ht="12" customHeight="1" hidden="1">
      <c r="A186" s="6">
        <f>EOMONTH(A187,0)+1</f>
        <v>38961</v>
      </c>
      <c r="B186" s="42"/>
      <c r="C186" s="225">
        <v>6.61</v>
      </c>
      <c r="D186" s="226">
        <v>6.8</v>
      </c>
      <c r="E186" s="227">
        <v>6.75</v>
      </c>
      <c r="F186" s="228">
        <v>29</v>
      </c>
      <c r="G186" s="228">
        <v>30</v>
      </c>
      <c r="H186" s="141">
        <v>21</v>
      </c>
      <c r="I186" s="172">
        <v>84</v>
      </c>
      <c r="J186" s="173">
        <v>250</v>
      </c>
      <c r="K186" s="233">
        <v>13.6</v>
      </c>
      <c r="L186" s="234">
        <v>0</v>
      </c>
      <c r="M186" s="264">
        <v>219</v>
      </c>
      <c r="N186" s="289">
        <v>0.74</v>
      </c>
      <c r="O186" s="228">
        <v>26</v>
      </c>
      <c r="P186" s="141">
        <v>32</v>
      </c>
      <c r="Q186" s="141">
        <v>61.1</v>
      </c>
      <c r="R186" s="173">
        <v>3666</v>
      </c>
    </row>
    <row r="187" spans="1:18" ht="12" customHeight="1" hidden="1">
      <c r="A187" s="6">
        <f>EOMONTH(A188,0)+1</f>
        <v>38930</v>
      </c>
      <c r="B187" s="42"/>
      <c r="C187" s="225">
        <v>6.59</v>
      </c>
      <c r="D187" s="226">
        <v>6.75</v>
      </c>
      <c r="E187" s="227">
        <v>6.7</v>
      </c>
      <c r="F187" s="228">
        <v>32</v>
      </c>
      <c r="G187" s="228">
        <v>35</v>
      </c>
      <c r="H187" s="141">
        <v>27</v>
      </c>
      <c r="I187" s="172">
        <v>91</v>
      </c>
      <c r="J187" s="173">
        <v>310</v>
      </c>
      <c r="K187" s="233">
        <v>13.6</v>
      </c>
      <c r="L187" s="234">
        <v>0</v>
      </c>
      <c r="M187" s="264">
        <v>218</v>
      </c>
      <c r="N187" s="289">
        <v>0.74</v>
      </c>
      <c r="O187" s="228">
        <v>27</v>
      </c>
      <c r="P187" s="141">
        <v>34</v>
      </c>
      <c r="Q187" s="141">
        <v>61.1</v>
      </c>
      <c r="R187" s="173">
        <v>3666</v>
      </c>
    </row>
    <row r="188" spans="1:18" ht="12" customHeight="1" hidden="1">
      <c r="A188" s="6">
        <f>EOMONTH(A189,0)+1</f>
        <v>38899</v>
      </c>
      <c r="B188" s="42"/>
      <c r="C188" s="225">
        <v>6.6</v>
      </c>
      <c r="D188" s="226">
        <v>6.72</v>
      </c>
      <c r="E188" s="227">
        <v>6.68</v>
      </c>
      <c r="F188" s="228">
        <v>30.5</v>
      </c>
      <c r="G188" s="228">
        <v>34</v>
      </c>
      <c r="H188" s="141">
        <v>24.5</v>
      </c>
      <c r="I188" s="172">
        <v>90.5</v>
      </c>
      <c r="J188" s="173">
        <v>320</v>
      </c>
      <c r="K188" s="233">
        <v>13.6</v>
      </c>
      <c r="L188" s="234">
        <v>0</v>
      </c>
      <c r="M188" s="264">
        <v>218</v>
      </c>
      <c r="N188" s="289">
        <v>0.74</v>
      </c>
      <c r="O188" s="228">
        <v>27</v>
      </c>
      <c r="P188" s="141">
        <v>33</v>
      </c>
      <c r="Q188" s="141">
        <v>61.1</v>
      </c>
      <c r="R188" s="173">
        <v>3672</v>
      </c>
    </row>
    <row r="189" spans="1:18" ht="12" customHeight="1" hidden="1">
      <c r="A189" s="43">
        <v>38896</v>
      </c>
      <c r="B189" s="42"/>
      <c r="C189" s="225">
        <v>6.62</v>
      </c>
      <c r="D189" s="226">
        <v>6.78</v>
      </c>
      <c r="E189" s="227">
        <v>6.7</v>
      </c>
      <c r="F189" s="228">
        <v>0</v>
      </c>
      <c r="G189" s="228">
        <v>0</v>
      </c>
      <c r="H189" s="141">
        <v>0</v>
      </c>
      <c r="I189" s="172" t="s">
        <v>175</v>
      </c>
      <c r="J189" s="173">
        <v>0</v>
      </c>
      <c r="K189" s="233">
        <v>13.6</v>
      </c>
      <c r="L189" s="234">
        <v>0</v>
      </c>
      <c r="M189" s="264"/>
      <c r="N189" s="289"/>
      <c r="O189" s="228"/>
      <c r="P189" s="141"/>
      <c r="Q189" s="141"/>
      <c r="R189" s="173"/>
    </row>
    <row r="190" spans="1:19" ht="9" customHeight="1">
      <c r="A190" s="44"/>
      <c r="B190" s="44"/>
      <c r="C190" s="44"/>
      <c r="D190" s="44"/>
      <c r="E190" s="44"/>
      <c r="F190" s="44"/>
      <c r="G190" s="44"/>
      <c r="H190" s="44"/>
      <c r="I190" s="44"/>
      <c r="J190" s="44"/>
      <c r="K190" s="44"/>
      <c r="L190" s="44"/>
      <c r="M190" s="44"/>
      <c r="N190" s="44"/>
      <c r="O190" s="44"/>
      <c r="P190" s="44"/>
      <c r="Q190" s="44"/>
      <c r="R190" s="44"/>
      <c r="S190" s="9"/>
    </row>
    <row r="191" spans="1:21" ht="12" customHeight="1">
      <c r="A191" s="32"/>
      <c r="B191" s="33"/>
      <c r="C191" s="16" t="s">
        <v>182</v>
      </c>
      <c r="D191" s="17"/>
      <c r="E191" s="17"/>
      <c r="F191" s="17"/>
      <c r="G191" s="17"/>
      <c r="H191" s="17"/>
      <c r="I191" s="17"/>
      <c r="J191" s="34"/>
      <c r="K191" s="16" t="s">
        <v>183</v>
      </c>
      <c r="L191" s="17"/>
      <c r="M191" s="17"/>
      <c r="N191" s="17"/>
      <c r="O191" s="17"/>
      <c r="P191" s="17"/>
      <c r="Q191" s="17"/>
      <c r="R191" s="34"/>
      <c r="S191" s="9"/>
      <c r="T191" s="151" t="s">
        <v>224</v>
      </c>
      <c r="U191" s="317"/>
    </row>
    <row r="192" spans="1:21" ht="12" customHeight="1">
      <c r="A192" s="26" t="s">
        <v>11</v>
      </c>
      <c r="B192" s="35"/>
      <c r="C192" s="82" t="s">
        <v>20</v>
      </c>
      <c r="D192" s="83"/>
      <c r="E192" s="84"/>
      <c r="F192" s="78" t="s">
        <v>21</v>
      </c>
      <c r="G192" s="84"/>
      <c r="H192" s="84"/>
      <c r="I192" s="86" t="s">
        <v>7</v>
      </c>
      <c r="J192" s="87" t="s">
        <v>22</v>
      </c>
      <c r="K192" s="82" t="s">
        <v>20</v>
      </c>
      <c r="L192" s="83"/>
      <c r="M192" s="84"/>
      <c r="N192" s="78" t="s">
        <v>21</v>
      </c>
      <c r="O192" s="83"/>
      <c r="P192" s="84"/>
      <c r="Q192" s="86" t="s">
        <v>7</v>
      </c>
      <c r="R192" s="87" t="s">
        <v>22</v>
      </c>
      <c r="S192" s="9"/>
      <c r="T192" s="318" t="s">
        <v>225</v>
      </c>
      <c r="U192" s="319" t="s">
        <v>226</v>
      </c>
    </row>
    <row r="193" spans="1:21" ht="12" customHeight="1">
      <c r="A193" s="37"/>
      <c r="B193" s="38"/>
      <c r="C193" s="45" t="s">
        <v>82</v>
      </c>
      <c r="D193" s="46" t="s">
        <v>30</v>
      </c>
      <c r="E193" s="46" t="s">
        <v>83</v>
      </c>
      <c r="F193" s="46" t="s">
        <v>26</v>
      </c>
      <c r="G193" s="46" t="s">
        <v>91</v>
      </c>
      <c r="H193" s="46" t="s">
        <v>92</v>
      </c>
      <c r="I193" s="47" t="s">
        <v>29</v>
      </c>
      <c r="J193" s="48" t="s">
        <v>19</v>
      </c>
      <c r="K193" s="45" t="s">
        <v>150</v>
      </c>
      <c r="L193" s="46" t="s">
        <v>152</v>
      </c>
      <c r="M193" s="46" t="s">
        <v>153</v>
      </c>
      <c r="N193" s="46" t="s">
        <v>154</v>
      </c>
      <c r="O193" s="46" t="s">
        <v>151</v>
      </c>
      <c r="P193" s="46" t="s">
        <v>155</v>
      </c>
      <c r="Q193" s="47" t="s">
        <v>29</v>
      </c>
      <c r="R193" s="48" t="s">
        <v>19</v>
      </c>
      <c r="S193" s="9"/>
      <c r="T193" s="220" t="s">
        <v>29</v>
      </c>
      <c r="U193" s="221" t="s">
        <v>29</v>
      </c>
    </row>
    <row r="194" spans="1:21" ht="12" customHeight="1">
      <c r="A194" s="6">
        <f>EOMONTH(A195,0)+1</f>
        <v>41426</v>
      </c>
      <c r="B194" s="42"/>
      <c r="C194" s="1"/>
      <c r="D194" s="2"/>
      <c r="E194" s="2"/>
      <c r="F194" s="2"/>
      <c r="G194" s="2"/>
      <c r="H194" s="2"/>
      <c r="I194" s="2"/>
      <c r="J194" s="94"/>
      <c r="K194" s="1"/>
      <c r="L194" s="2"/>
      <c r="M194" s="2"/>
      <c r="N194" s="2"/>
      <c r="O194" s="2"/>
      <c r="P194" s="2"/>
      <c r="Q194" s="2"/>
      <c r="R194" s="94"/>
      <c r="S194" s="9"/>
      <c r="T194" s="1"/>
      <c r="U194" s="75"/>
    </row>
    <row r="195" spans="1:21" ht="12" customHeight="1">
      <c r="A195" s="6">
        <f>EOMONTH(A196,0)+1</f>
        <v>41395</v>
      </c>
      <c r="B195" s="42"/>
      <c r="C195" s="1">
        <v>105</v>
      </c>
      <c r="D195" s="2">
        <v>105</v>
      </c>
      <c r="E195" s="2">
        <v>207</v>
      </c>
      <c r="F195" s="2">
        <v>240</v>
      </c>
      <c r="G195" s="2">
        <v>230</v>
      </c>
      <c r="H195" s="2">
        <v>20</v>
      </c>
      <c r="I195" s="2">
        <v>31</v>
      </c>
      <c r="J195" s="94">
        <v>13.27</v>
      </c>
      <c r="K195" s="1">
        <v>107</v>
      </c>
      <c r="L195" s="2">
        <v>107</v>
      </c>
      <c r="M195" s="2">
        <v>209</v>
      </c>
      <c r="N195" s="2">
        <v>270</v>
      </c>
      <c r="O195" s="2">
        <v>215</v>
      </c>
      <c r="P195" s="2">
        <v>40</v>
      </c>
      <c r="Q195" s="2">
        <v>31</v>
      </c>
      <c r="R195" s="94">
        <v>6.8</v>
      </c>
      <c r="S195" s="9"/>
      <c r="T195" s="1">
        <v>33</v>
      </c>
      <c r="U195" s="75">
        <v>44</v>
      </c>
    </row>
    <row r="196" spans="1:21" ht="12" customHeight="1">
      <c r="A196" s="6">
        <f>EOMONTH(A197,0)+1</f>
        <v>41365</v>
      </c>
      <c r="B196" s="42"/>
      <c r="C196" s="1">
        <v>103</v>
      </c>
      <c r="D196" s="2">
        <v>104</v>
      </c>
      <c r="E196" s="2">
        <v>203</v>
      </c>
      <c r="F196" s="2">
        <v>250</v>
      </c>
      <c r="G196" s="2">
        <v>230</v>
      </c>
      <c r="H196" s="2">
        <v>20</v>
      </c>
      <c r="I196" s="2">
        <v>36</v>
      </c>
      <c r="J196" s="94">
        <v>12.72</v>
      </c>
      <c r="K196" s="1">
        <v>104</v>
      </c>
      <c r="L196" s="2">
        <v>104</v>
      </c>
      <c r="M196" s="2">
        <v>205</v>
      </c>
      <c r="N196" s="2">
        <v>255</v>
      </c>
      <c r="O196" s="2">
        <v>220</v>
      </c>
      <c r="P196" s="2">
        <v>30</v>
      </c>
      <c r="Q196" s="2">
        <v>35</v>
      </c>
      <c r="R196" s="94">
        <v>6.55</v>
      </c>
      <c r="S196" s="9"/>
      <c r="T196" s="1">
        <v>31</v>
      </c>
      <c r="U196" s="75">
        <v>45</v>
      </c>
    </row>
    <row r="197" spans="1:21" ht="12" customHeight="1">
      <c r="A197" s="6">
        <f>EOMONTH(A198,0)+1</f>
        <v>41334</v>
      </c>
      <c r="B197" s="42"/>
      <c r="C197" s="1">
        <v>104</v>
      </c>
      <c r="D197" s="2">
        <v>105</v>
      </c>
      <c r="E197" s="2">
        <v>207</v>
      </c>
      <c r="F197" s="2">
        <v>260</v>
      </c>
      <c r="G197" s="2">
        <v>230</v>
      </c>
      <c r="H197" s="2">
        <v>32</v>
      </c>
      <c r="I197" s="2">
        <v>34</v>
      </c>
      <c r="J197" s="94">
        <v>13.04</v>
      </c>
      <c r="K197" s="1">
        <v>106</v>
      </c>
      <c r="L197" s="2">
        <v>107</v>
      </c>
      <c r="M197" s="2">
        <v>209</v>
      </c>
      <c r="N197" s="2">
        <v>245</v>
      </c>
      <c r="O197" s="2">
        <v>210</v>
      </c>
      <c r="P197" s="2">
        <v>25</v>
      </c>
      <c r="Q197" s="2">
        <v>33</v>
      </c>
      <c r="R197" s="94">
        <v>6.62</v>
      </c>
      <c r="S197" s="9"/>
      <c r="T197" s="1">
        <v>30</v>
      </c>
      <c r="U197" s="75">
        <v>40</v>
      </c>
    </row>
    <row r="198" spans="1:21" ht="12" customHeight="1">
      <c r="A198" s="6">
        <f>EOMONTH(A199,0)+1</f>
        <v>41306</v>
      </c>
      <c r="B198" s="42"/>
      <c r="C198" s="1">
        <v>103</v>
      </c>
      <c r="D198" s="2">
        <v>103</v>
      </c>
      <c r="E198" s="2">
        <v>205</v>
      </c>
      <c r="F198" s="2">
        <v>260</v>
      </c>
      <c r="G198" s="2">
        <v>240</v>
      </c>
      <c r="H198" s="2">
        <v>29</v>
      </c>
      <c r="I198" s="2">
        <v>21</v>
      </c>
      <c r="J198" s="94">
        <v>14.85</v>
      </c>
      <c r="K198" s="1">
        <v>106</v>
      </c>
      <c r="L198" s="2">
        <v>106</v>
      </c>
      <c r="M198" s="2">
        <v>210</v>
      </c>
      <c r="N198" s="2">
        <v>225</v>
      </c>
      <c r="O198" s="2">
        <v>200</v>
      </c>
      <c r="P198" s="2">
        <v>25</v>
      </c>
      <c r="Q198" s="2">
        <v>19</v>
      </c>
      <c r="R198" s="94">
        <v>6.73</v>
      </c>
      <c r="S198" s="9"/>
      <c r="T198" s="1">
        <v>17</v>
      </c>
      <c r="U198" s="75">
        <v>26</v>
      </c>
    </row>
    <row r="199" spans="1:21" ht="12" customHeight="1">
      <c r="A199" s="6">
        <f>EOMONTH(A200,0)+1</f>
        <v>41275</v>
      </c>
      <c r="B199" s="42"/>
      <c r="C199" s="1">
        <v>102</v>
      </c>
      <c r="D199" s="2">
        <v>102</v>
      </c>
      <c r="E199" s="2">
        <v>202</v>
      </c>
      <c r="F199" s="2">
        <v>270</v>
      </c>
      <c r="G199" s="2">
        <v>250</v>
      </c>
      <c r="H199" s="2">
        <v>18</v>
      </c>
      <c r="I199" s="2">
        <v>22</v>
      </c>
      <c r="J199" s="94">
        <v>14.94</v>
      </c>
      <c r="K199" s="1">
        <v>106</v>
      </c>
      <c r="L199" s="2">
        <v>106</v>
      </c>
      <c r="M199" s="2">
        <v>209</v>
      </c>
      <c r="N199" s="2">
        <v>225</v>
      </c>
      <c r="O199" s="2">
        <v>200</v>
      </c>
      <c r="P199" s="2">
        <v>17</v>
      </c>
      <c r="Q199" s="2">
        <v>19</v>
      </c>
      <c r="R199" s="94">
        <v>6.65</v>
      </c>
      <c r="S199" s="9"/>
      <c r="T199" s="1">
        <v>18</v>
      </c>
      <c r="U199" s="75">
        <v>25</v>
      </c>
    </row>
    <row r="200" spans="1:21" ht="12" customHeight="1">
      <c r="A200" s="6">
        <f>EOMONTH(A201,0)+1</f>
        <v>41244</v>
      </c>
      <c r="B200" s="42"/>
      <c r="C200" s="1">
        <v>102</v>
      </c>
      <c r="D200" s="2">
        <v>103</v>
      </c>
      <c r="E200" s="2">
        <v>204</v>
      </c>
      <c r="F200" s="2">
        <v>255</v>
      </c>
      <c r="G200" s="2">
        <v>240</v>
      </c>
      <c r="H200" s="2">
        <v>24</v>
      </c>
      <c r="I200" s="2">
        <v>21</v>
      </c>
      <c r="J200" s="94">
        <v>13.4</v>
      </c>
      <c r="K200" s="1">
        <v>105</v>
      </c>
      <c r="L200" s="2">
        <v>105</v>
      </c>
      <c r="M200" s="2">
        <v>209</v>
      </c>
      <c r="N200" s="2">
        <v>220</v>
      </c>
      <c r="O200" s="2">
        <v>205</v>
      </c>
      <c r="P200" s="2">
        <v>10</v>
      </c>
      <c r="Q200" s="2">
        <v>20</v>
      </c>
      <c r="R200" s="94">
        <v>6.81</v>
      </c>
      <c r="S200" s="9"/>
      <c r="T200" s="1">
        <v>20</v>
      </c>
      <c r="U200" s="75">
        <v>30</v>
      </c>
    </row>
    <row r="201" spans="1:21" ht="12" customHeight="1">
      <c r="A201" s="6">
        <f>EOMONTH(A202,0)+1</f>
        <v>41214</v>
      </c>
      <c r="B201" s="42"/>
      <c r="C201" s="1">
        <v>103</v>
      </c>
      <c r="D201" s="2">
        <v>104</v>
      </c>
      <c r="E201" s="2">
        <v>206</v>
      </c>
      <c r="F201" s="2">
        <v>270</v>
      </c>
      <c r="G201" s="2">
        <v>250</v>
      </c>
      <c r="H201" s="2">
        <v>24</v>
      </c>
      <c r="I201" s="2">
        <v>21</v>
      </c>
      <c r="J201" s="94">
        <v>14</v>
      </c>
      <c r="K201" s="1">
        <v>107</v>
      </c>
      <c r="L201" s="2">
        <v>107</v>
      </c>
      <c r="M201" s="2">
        <v>210</v>
      </c>
      <c r="N201" s="2">
        <v>225</v>
      </c>
      <c r="O201" s="2">
        <v>210</v>
      </c>
      <c r="P201" s="2">
        <v>10</v>
      </c>
      <c r="Q201" s="2">
        <v>20</v>
      </c>
      <c r="R201" s="94">
        <v>6.48</v>
      </c>
      <c r="S201" s="9"/>
      <c r="T201" s="1">
        <v>17</v>
      </c>
      <c r="U201" s="75">
        <v>26</v>
      </c>
    </row>
    <row r="202" spans="1:21" ht="12" customHeight="1">
      <c r="A202" s="6">
        <f>EOMONTH(A203,0)+1</f>
        <v>41183</v>
      </c>
      <c r="B202" s="42"/>
      <c r="C202" s="1">
        <v>103</v>
      </c>
      <c r="D202" s="2">
        <v>104</v>
      </c>
      <c r="E202" s="2">
        <v>203</v>
      </c>
      <c r="F202" s="2">
        <v>250</v>
      </c>
      <c r="G202" s="2">
        <v>240</v>
      </c>
      <c r="H202" s="2">
        <v>20</v>
      </c>
      <c r="I202" s="2">
        <v>32</v>
      </c>
      <c r="J202" s="94">
        <v>13.4</v>
      </c>
      <c r="K202" s="1">
        <v>105</v>
      </c>
      <c r="L202" s="2">
        <v>105</v>
      </c>
      <c r="M202" s="2">
        <v>206</v>
      </c>
      <c r="N202" s="2">
        <v>230</v>
      </c>
      <c r="O202" s="2">
        <v>200</v>
      </c>
      <c r="P202" s="2">
        <v>35</v>
      </c>
      <c r="Q202" s="2">
        <v>31</v>
      </c>
      <c r="R202" s="94">
        <v>6.55</v>
      </c>
      <c r="S202" s="9"/>
      <c r="T202" s="1">
        <v>34</v>
      </c>
      <c r="U202" s="75">
        <v>48</v>
      </c>
    </row>
    <row r="203" spans="1:21" ht="12" customHeight="1">
      <c r="A203" s="6">
        <f>EOMONTH(A204,0)+1</f>
        <v>41153</v>
      </c>
      <c r="B203" s="42"/>
      <c r="C203" s="1">
        <v>102</v>
      </c>
      <c r="D203" s="2">
        <v>103</v>
      </c>
      <c r="E203" s="2">
        <v>201</v>
      </c>
      <c r="F203" s="2">
        <v>230</v>
      </c>
      <c r="G203" s="2">
        <v>220</v>
      </c>
      <c r="H203" s="2">
        <v>26</v>
      </c>
      <c r="I203" s="2">
        <v>46</v>
      </c>
      <c r="J203" s="94">
        <v>10.83</v>
      </c>
      <c r="K203" s="1">
        <v>105</v>
      </c>
      <c r="L203" s="2">
        <v>105</v>
      </c>
      <c r="M203" s="2">
        <v>205</v>
      </c>
      <c r="N203" s="2">
        <v>225</v>
      </c>
      <c r="O203" s="2">
        <v>180</v>
      </c>
      <c r="P203" s="2">
        <v>40</v>
      </c>
      <c r="Q203" s="2">
        <v>45</v>
      </c>
      <c r="R203" s="94">
        <v>6.22</v>
      </c>
      <c r="S203" s="9"/>
      <c r="T203" s="1">
        <v>45</v>
      </c>
      <c r="U203" s="75">
        <v>60</v>
      </c>
    </row>
    <row r="204" spans="1:21" ht="12" customHeight="1">
      <c r="A204" s="6">
        <f>EOMONTH(A205,0)+1</f>
        <v>41122</v>
      </c>
      <c r="B204" s="42"/>
      <c r="C204" s="1">
        <v>105</v>
      </c>
      <c r="D204" s="2">
        <v>105</v>
      </c>
      <c r="E204" s="2">
        <v>207</v>
      </c>
      <c r="F204" s="2">
        <v>230</v>
      </c>
      <c r="G204" s="2">
        <v>220</v>
      </c>
      <c r="H204" s="2">
        <v>25</v>
      </c>
      <c r="I204" s="2">
        <v>41</v>
      </c>
      <c r="J204" s="94">
        <v>11.09</v>
      </c>
      <c r="K204" s="1">
        <v>106</v>
      </c>
      <c r="L204" s="2">
        <v>106</v>
      </c>
      <c r="M204" s="2">
        <v>209</v>
      </c>
      <c r="N204" s="2">
        <v>240</v>
      </c>
      <c r="O204" s="2">
        <v>190</v>
      </c>
      <c r="P204" s="2">
        <v>50</v>
      </c>
      <c r="Q204" s="2">
        <v>41</v>
      </c>
      <c r="R204" s="94">
        <v>6.3</v>
      </c>
      <c r="S204" s="9"/>
      <c r="T204" s="1">
        <v>38</v>
      </c>
      <c r="U204" s="75">
        <v>51</v>
      </c>
    </row>
    <row r="205" spans="1:21" ht="12" customHeight="1">
      <c r="A205" s="6">
        <f>EOMONTH(A206,0)+1</f>
        <v>41091</v>
      </c>
      <c r="B205" s="42"/>
      <c r="C205" s="1">
        <v>104</v>
      </c>
      <c r="D205" s="2">
        <v>104</v>
      </c>
      <c r="E205" s="2">
        <v>205</v>
      </c>
      <c r="F205" s="2">
        <v>240</v>
      </c>
      <c r="G205" s="2">
        <v>225</v>
      </c>
      <c r="H205" s="2">
        <v>23</v>
      </c>
      <c r="I205" s="2">
        <v>41</v>
      </c>
      <c r="J205" s="94">
        <v>12.79</v>
      </c>
      <c r="K205" s="1">
        <v>107</v>
      </c>
      <c r="L205" s="2">
        <v>107</v>
      </c>
      <c r="M205" s="2">
        <v>209</v>
      </c>
      <c r="N205" s="2">
        <v>235</v>
      </c>
      <c r="O205" s="2">
        <v>200</v>
      </c>
      <c r="P205" s="2">
        <v>37</v>
      </c>
      <c r="Q205" s="2">
        <v>41</v>
      </c>
      <c r="R205" s="94">
        <v>6.65</v>
      </c>
      <c r="S205" s="9"/>
      <c r="T205" s="1">
        <v>39</v>
      </c>
      <c r="U205" s="75">
        <v>51</v>
      </c>
    </row>
    <row r="206" spans="1:21" ht="12" customHeight="1">
      <c r="A206" s="6">
        <f>EOMONTH(A207,0)+1</f>
        <v>41061</v>
      </c>
      <c r="B206" s="42"/>
      <c r="C206" s="1">
        <v>103</v>
      </c>
      <c r="D206" s="2">
        <v>103</v>
      </c>
      <c r="E206" s="2">
        <v>205</v>
      </c>
      <c r="F206" s="2">
        <v>225</v>
      </c>
      <c r="G206" s="2">
        <v>220</v>
      </c>
      <c r="H206" s="2">
        <v>8</v>
      </c>
      <c r="I206" s="2">
        <v>43</v>
      </c>
      <c r="J206" s="94">
        <v>10.77</v>
      </c>
      <c r="K206" s="1">
        <v>105</v>
      </c>
      <c r="L206" s="2">
        <v>105</v>
      </c>
      <c r="M206" s="2">
        <v>208</v>
      </c>
      <c r="N206" s="2">
        <v>228</v>
      </c>
      <c r="O206" s="2">
        <v>195</v>
      </c>
      <c r="P206" s="2">
        <v>36</v>
      </c>
      <c r="Q206" s="2">
        <v>42.5</v>
      </c>
      <c r="R206" s="94">
        <v>5.92</v>
      </c>
      <c r="S206" s="9"/>
      <c r="T206" s="1">
        <v>38</v>
      </c>
      <c r="U206" s="75">
        <v>51</v>
      </c>
    </row>
    <row r="207" spans="1:21" ht="12" customHeight="1" hidden="1">
      <c r="A207" s="6">
        <f>EOMONTH(A208,0)+1</f>
        <v>41030</v>
      </c>
      <c r="B207" s="42"/>
      <c r="C207" s="1">
        <v>105</v>
      </c>
      <c r="D207" s="2">
        <v>106</v>
      </c>
      <c r="E207" s="2">
        <v>207</v>
      </c>
      <c r="F207" s="2">
        <v>245</v>
      </c>
      <c r="G207" s="2">
        <v>230</v>
      </c>
      <c r="H207" s="2">
        <v>24</v>
      </c>
      <c r="I207" s="2">
        <v>43</v>
      </c>
      <c r="J207" s="94">
        <v>12.58</v>
      </c>
      <c r="K207" s="1">
        <v>107</v>
      </c>
      <c r="L207" s="2">
        <v>107</v>
      </c>
      <c r="M207" s="2">
        <v>209</v>
      </c>
      <c r="N207" s="2">
        <v>260</v>
      </c>
      <c r="O207" s="2">
        <v>200</v>
      </c>
      <c r="P207" s="2">
        <v>50</v>
      </c>
      <c r="Q207" s="2">
        <v>43</v>
      </c>
      <c r="R207" s="94">
        <v>6.6</v>
      </c>
      <c r="S207" s="9"/>
      <c r="T207" s="1">
        <v>40</v>
      </c>
      <c r="U207" s="75">
        <v>51</v>
      </c>
    </row>
    <row r="208" spans="1:21" ht="12" customHeight="1" hidden="1">
      <c r="A208" s="6">
        <f>EOMONTH(A209,0)+1</f>
        <v>41000</v>
      </c>
      <c r="B208" s="42"/>
      <c r="C208" s="1">
        <v>105</v>
      </c>
      <c r="D208" s="2">
        <v>105</v>
      </c>
      <c r="E208" s="2">
        <v>209</v>
      </c>
      <c r="F208" s="2">
        <v>250</v>
      </c>
      <c r="G208" s="2">
        <v>230</v>
      </c>
      <c r="H208" s="2">
        <v>23</v>
      </c>
      <c r="I208" s="2">
        <v>32</v>
      </c>
      <c r="J208" s="94">
        <v>13.42</v>
      </c>
      <c r="K208" s="1">
        <v>108</v>
      </c>
      <c r="L208" s="2">
        <v>108</v>
      </c>
      <c r="M208" s="2">
        <v>211</v>
      </c>
      <c r="N208" s="2">
        <v>255</v>
      </c>
      <c r="O208" s="2">
        <v>220</v>
      </c>
      <c r="P208" s="2">
        <v>42</v>
      </c>
      <c r="Q208" s="2">
        <v>31</v>
      </c>
      <c r="R208" s="94">
        <v>7.05</v>
      </c>
      <c r="S208" s="9"/>
      <c r="T208" s="1">
        <v>32</v>
      </c>
      <c r="U208" s="75">
        <v>46</v>
      </c>
    </row>
    <row r="209" spans="1:21" ht="12" customHeight="1" hidden="1">
      <c r="A209" s="6">
        <f>EOMONTH(A210,0)+1</f>
        <v>40969</v>
      </c>
      <c r="B209" s="42"/>
      <c r="C209" s="1">
        <v>104</v>
      </c>
      <c r="D209" s="2">
        <v>105</v>
      </c>
      <c r="E209" s="2">
        <v>207</v>
      </c>
      <c r="F209" s="2">
        <v>270</v>
      </c>
      <c r="G209" s="2">
        <v>245</v>
      </c>
      <c r="H209" s="2">
        <v>26</v>
      </c>
      <c r="I209" s="2">
        <v>28</v>
      </c>
      <c r="J209" s="94">
        <v>14.77</v>
      </c>
      <c r="K209" s="1">
        <v>106</v>
      </c>
      <c r="L209" s="2">
        <v>106</v>
      </c>
      <c r="M209" s="2">
        <v>209</v>
      </c>
      <c r="N209" s="2">
        <v>250</v>
      </c>
      <c r="O209" s="2">
        <v>220</v>
      </c>
      <c r="P209" s="2">
        <v>25</v>
      </c>
      <c r="Q209" s="2">
        <v>27</v>
      </c>
      <c r="R209" s="94">
        <v>6.64</v>
      </c>
      <c r="S209" s="9"/>
      <c r="T209" s="1">
        <v>28</v>
      </c>
      <c r="U209" s="75">
        <v>42</v>
      </c>
    </row>
    <row r="210" spans="1:21" ht="12" customHeight="1" hidden="1">
      <c r="A210" s="6">
        <f>EOMONTH(A211,0)+1</f>
        <v>40940</v>
      </c>
      <c r="B210" s="42"/>
      <c r="C210" s="1">
        <v>104</v>
      </c>
      <c r="D210" s="2">
        <v>104</v>
      </c>
      <c r="E210" s="2">
        <v>204</v>
      </c>
      <c r="F210" s="2">
        <v>250</v>
      </c>
      <c r="G210" s="2">
        <v>230</v>
      </c>
      <c r="H210" s="2">
        <v>25</v>
      </c>
      <c r="I210" s="2">
        <v>21</v>
      </c>
      <c r="J210" s="94">
        <v>12.9</v>
      </c>
      <c r="K210" s="1">
        <v>105</v>
      </c>
      <c r="L210" s="2">
        <v>105</v>
      </c>
      <c r="M210" s="2">
        <v>209</v>
      </c>
      <c r="N210" s="2">
        <v>255</v>
      </c>
      <c r="O210" s="2">
        <v>220</v>
      </c>
      <c r="P210" s="2">
        <v>30</v>
      </c>
      <c r="Q210" s="2">
        <v>20</v>
      </c>
      <c r="R210" s="94">
        <v>7.45</v>
      </c>
      <c r="S210" s="9"/>
      <c r="T210" s="1">
        <v>22</v>
      </c>
      <c r="U210" s="75">
        <v>34</v>
      </c>
    </row>
    <row r="211" spans="1:21" ht="12" customHeight="1" hidden="1">
      <c r="A211" s="6">
        <f>EOMONTH(A212,0)+1</f>
        <v>40909</v>
      </c>
      <c r="B211" s="42"/>
      <c r="C211" s="1">
        <v>102</v>
      </c>
      <c r="D211" s="2">
        <v>102</v>
      </c>
      <c r="E211" s="2">
        <v>205</v>
      </c>
      <c r="F211" s="2">
        <v>265</v>
      </c>
      <c r="G211" s="2">
        <v>250</v>
      </c>
      <c r="H211" s="2">
        <v>18</v>
      </c>
      <c r="I211" s="2">
        <v>23</v>
      </c>
      <c r="J211" s="94">
        <v>14.74</v>
      </c>
      <c r="K211" s="1">
        <v>105</v>
      </c>
      <c r="L211" s="2">
        <v>105</v>
      </c>
      <c r="M211" s="2">
        <v>209</v>
      </c>
      <c r="N211" s="2">
        <v>240</v>
      </c>
      <c r="O211" s="2">
        <v>220</v>
      </c>
      <c r="P211" s="2">
        <v>20</v>
      </c>
      <c r="Q211" s="2">
        <v>22</v>
      </c>
      <c r="R211" s="94">
        <v>7.18</v>
      </c>
      <c r="S211" s="9"/>
      <c r="T211" s="1">
        <v>21</v>
      </c>
      <c r="U211" s="75">
        <v>34</v>
      </c>
    </row>
    <row r="212" spans="1:21" ht="12" customHeight="1" hidden="1">
      <c r="A212" s="6">
        <f>EOMONTH(A213,0)+1</f>
        <v>40878</v>
      </c>
      <c r="B212" s="42"/>
      <c r="C212" s="1">
        <v>104</v>
      </c>
      <c r="D212" s="2">
        <v>105</v>
      </c>
      <c r="E212" s="2">
        <v>208</v>
      </c>
      <c r="F212" s="2">
        <v>250</v>
      </c>
      <c r="G212" s="2">
        <v>240</v>
      </c>
      <c r="H212" s="2">
        <v>19</v>
      </c>
      <c r="I212" s="2">
        <v>22</v>
      </c>
      <c r="J212" s="94">
        <v>13.51</v>
      </c>
      <c r="K212" s="1">
        <v>106</v>
      </c>
      <c r="L212" s="2">
        <v>106</v>
      </c>
      <c r="M212" s="2">
        <v>210</v>
      </c>
      <c r="N212" s="2">
        <v>245</v>
      </c>
      <c r="O212" s="2">
        <v>225</v>
      </c>
      <c r="P212" s="2">
        <v>11</v>
      </c>
      <c r="Q212" s="2">
        <v>21</v>
      </c>
      <c r="R212" s="94">
        <v>6.58</v>
      </c>
      <c r="S212" s="9"/>
      <c r="T212" s="1">
        <v>16</v>
      </c>
      <c r="U212" s="75">
        <v>28</v>
      </c>
    </row>
    <row r="213" spans="1:21" ht="12" customHeight="1" hidden="1">
      <c r="A213" s="6">
        <f>EOMONTH(A214,0)+1</f>
        <v>40848</v>
      </c>
      <c r="B213" s="42"/>
      <c r="C213" s="1">
        <v>103</v>
      </c>
      <c r="D213" s="2">
        <v>104</v>
      </c>
      <c r="E213" s="2">
        <v>207</v>
      </c>
      <c r="F213" s="2">
        <v>270</v>
      </c>
      <c r="G213" s="2">
        <v>250</v>
      </c>
      <c r="H213" s="2">
        <v>30</v>
      </c>
      <c r="I213" s="2">
        <v>23</v>
      </c>
      <c r="J213" s="94">
        <v>14.71</v>
      </c>
      <c r="K213" s="1">
        <v>106</v>
      </c>
      <c r="L213" s="2">
        <v>106</v>
      </c>
      <c r="M213" s="2">
        <v>209</v>
      </c>
      <c r="N213" s="2">
        <v>230</v>
      </c>
      <c r="O213" s="2">
        <v>220</v>
      </c>
      <c r="P213" s="2">
        <v>10</v>
      </c>
      <c r="Q213" s="2">
        <v>22</v>
      </c>
      <c r="R213" s="94">
        <v>6.3</v>
      </c>
      <c r="S213" s="9"/>
      <c r="T213" s="1">
        <v>27</v>
      </c>
      <c r="U213" s="75">
        <v>40</v>
      </c>
    </row>
    <row r="214" spans="1:21" ht="12" customHeight="1" hidden="1">
      <c r="A214" s="6">
        <f>EOMONTH(A215,0)+1</f>
        <v>40817</v>
      </c>
      <c r="B214" s="42"/>
      <c r="C214" s="1">
        <v>105</v>
      </c>
      <c r="D214" s="2">
        <v>106</v>
      </c>
      <c r="E214" s="2">
        <v>208</v>
      </c>
      <c r="F214" s="2">
        <v>330</v>
      </c>
      <c r="G214" s="2">
        <v>320</v>
      </c>
      <c r="H214" s="2">
        <v>26</v>
      </c>
      <c r="I214" s="2">
        <v>36</v>
      </c>
      <c r="J214" s="94">
        <v>14.08</v>
      </c>
      <c r="K214" s="1">
        <v>108</v>
      </c>
      <c r="L214" s="2">
        <v>108</v>
      </c>
      <c r="M214" s="2">
        <v>210</v>
      </c>
      <c r="N214" s="2">
        <v>270</v>
      </c>
      <c r="O214" s="2">
        <v>230</v>
      </c>
      <c r="P214" s="2">
        <v>30</v>
      </c>
      <c r="Q214" s="2">
        <v>34</v>
      </c>
      <c r="R214" s="94">
        <v>6.51</v>
      </c>
      <c r="S214" s="9"/>
      <c r="T214" s="1">
        <v>35</v>
      </c>
      <c r="U214" s="75">
        <v>50</v>
      </c>
    </row>
    <row r="215" spans="1:21" ht="12" customHeight="1" hidden="1">
      <c r="A215" s="6">
        <f>EOMONTH(A216,0)+1</f>
        <v>40787</v>
      </c>
      <c r="B215" s="42"/>
      <c r="C215" s="1">
        <v>106</v>
      </c>
      <c r="D215" s="2">
        <v>107</v>
      </c>
      <c r="E215" s="2">
        <v>204</v>
      </c>
      <c r="F215" s="2">
        <v>250</v>
      </c>
      <c r="G215" s="2">
        <v>230</v>
      </c>
      <c r="H215" s="2">
        <v>28</v>
      </c>
      <c r="I215" s="2">
        <v>50</v>
      </c>
      <c r="J215" s="94">
        <v>12.23</v>
      </c>
      <c r="K215" s="1">
        <v>106</v>
      </c>
      <c r="L215" s="2">
        <v>106</v>
      </c>
      <c r="M215" s="2">
        <v>208</v>
      </c>
      <c r="N215" s="2">
        <v>235</v>
      </c>
      <c r="O215" s="2">
        <v>200</v>
      </c>
      <c r="P215" s="2">
        <v>34</v>
      </c>
      <c r="Q215" s="2">
        <v>49</v>
      </c>
      <c r="R215" s="94">
        <v>6.24</v>
      </c>
      <c r="S215" s="9"/>
      <c r="T215" s="1">
        <v>49</v>
      </c>
      <c r="U215" s="75">
        <v>62</v>
      </c>
    </row>
    <row r="216" spans="1:21" ht="12" customHeight="1" hidden="1">
      <c r="A216" s="6">
        <f>EOMONTH(A217,0)+1</f>
        <v>40756</v>
      </c>
      <c r="B216" s="42"/>
      <c r="C216" s="1">
        <v>104</v>
      </c>
      <c r="D216" s="2">
        <v>105</v>
      </c>
      <c r="E216" s="2">
        <v>205</v>
      </c>
      <c r="F216" s="2">
        <v>240</v>
      </c>
      <c r="G216" s="2">
        <v>230</v>
      </c>
      <c r="H216" s="2">
        <v>19</v>
      </c>
      <c r="I216" s="2">
        <v>49</v>
      </c>
      <c r="J216" s="94">
        <v>12.5</v>
      </c>
      <c r="K216" s="1">
        <v>107</v>
      </c>
      <c r="L216" s="2">
        <v>107</v>
      </c>
      <c r="M216" s="2">
        <v>208</v>
      </c>
      <c r="N216" s="2">
        <v>230</v>
      </c>
      <c r="O216" s="2">
        <v>200</v>
      </c>
      <c r="P216" s="2">
        <v>35</v>
      </c>
      <c r="Q216" s="2">
        <v>49</v>
      </c>
      <c r="R216" s="94">
        <v>6.25</v>
      </c>
      <c r="S216" s="9"/>
      <c r="T216" s="1">
        <v>49</v>
      </c>
      <c r="U216" s="75">
        <v>64</v>
      </c>
    </row>
    <row r="217" spans="1:21" ht="12" customHeight="1" hidden="1">
      <c r="A217" s="6">
        <f>EOMONTH(A218,0)+1</f>
        <v>40725</v>
      </c>
      <c r="B217" s="42"/>
      <c r="C217" s="1">
        <v>104</v>
      </c>
      <c r="D217" s="2">
        <v>104</v>
      </c>
      <c r="E217" s="2">
        <v>204</v>
      </c>
      <c r="F217" s="2">
        <v>250</v>
      </c>
      <c r="G217" s="2">
        <v>230</v>
      </c>
      <c r="H217" s="2">
        <v>23</v>
      </c>
      <c r="I217" s="2">
        <v>47</v>
      </c>
      <c r="J217" s="94">
        <v>12.19</v>
      </c>
      <c r="K217" s="1">
        <v>105</v>
      </c>
      <c r="L217" s="2">
        <v>105</v>
      </c>
      <c r="M217" s="2">
        <v>208</v>
      </c>
      <c r="N217" s="2">
        <v>230</v>
      </c>
      <c r="O217" s="2">
        <v>205</v>
      </c>
      <c r="P217" s="2">
        <v>24</v>
      </c>
      <c r="Q217" s="2">
        <v>47</v>
      </c>
      <c r="R217" s="94">
        <v>5.93</v>
      </c>
      <c r="S217" s="9"/>
      <c r="T217" s="1">
        <v>48</v>
      </c>
      <c r="U217" s="75">
        <v>59</v>
      </c>
    </row>
    <row r="218" spans="1:21" ht="12" customHeight="1" hidden="1">
      <c r="A218" s="6">
        <f>EOMONTH(A219,0)+1</f>
        <v>40695</v>
      </c>
      <c r="B218" s="42"/>
      <c r="C218" s="1">
        <v>104</v>
      </c>
      <c r="D218" s="2">
        <v>105</v>
      </c>
      <c r="E218" s="2">
        <v>206</v>
      </c>
      <c r="F218" s="2">
        <v>290</v>
      </c>
      <c r="G218" s="2">
        <v>280</v>
      </c>
      <c r="H218" s="2">
        <v>16</v>
      </c>
      <c r="I218" s="2">
        <v>43</v>
      </c>
      <c r="J218" s="94">
        <v>12.63</v>
      </c>
      <c r="K218" s="1">
        <v>106</v>
      </c>
      <c r="L218" s="2">
        <v>106</v>
      </c>
      <c r="M218" s="2">
        <v>209</v>
      </c>
      <c r="N218" s="2">
        <v>275</v>
      </c>
      <c r="O218" s="2">
        <v>230</v>
      </c>
      <c r="P218" s="2">
        <v>36</v>
      </c>
      <c r="Q218" s="2">
        <v>42.5</v>
      </c>
      <c r="R218" s="94">
        <v>6.62</v>
      </c>
      <c r="S218" s="9"/>
      <c r="T218" s="1">
        <v>38</v>
      </c>
      <c r="U218" s="75">
        <v>54</v>
      </c>
    </row>
    <row r="219" spans="1:21" ht="12" customHeight="1" hidden="1">
      <c r="A219" s="6">
        <f>EOMONTH(A220,0)+1</f>
        <v>40664</v>
      </c>
      <c r="B219" s="42"/>
      <c r="C219" s="1">
        <v>104</v>
      </c>
      <c r="D219" s="2">
        <v>105</v>
      </c>
      <c r="E219" s="2">
        <v>206</v>
      </c>
      <c r="F219" s="2">
        <v>280</v>
      </c>
      <c r="G219" s="2">
        <v>280</v>
      </c>
      <c r="H219" s="2">
        <v>8</v>
      </c>
      <c r="I219" s="2">
        <v>42</v>
      </c>
      <c r="J219" s="94">
        <v>12.76</v>
      </c>
      <c r="K219" s="1">
        <v>106</v>
      </c>
      <c r="L219" s="2">
        <v>106</v>
      </c>
      <c r="M219" s="2">
        <v>209</v>
      </c>
      <c r="N219" s="2">
        <v>280</v>
      </c>
      <c r="O219" s="2">
        <v>230</v>
      </c>
      <c r="P219" s="2">
        <v>45</v>
      </c>
      <c r="Q219" s="2">
        <v>41</v>
      </c>
      <c r="R219" s="94">
        <v>6.82</v>
      </c>
      <c r="S219" s="9"/>
      <c r="T219" s="1">
        <v>42</v>
      </c>
      <c r="U219" s="75">
        <v>55</v>
      </c>
    </row>
    <row r="220" spans="1:21" ht="12" customHeight="1" hidden="1">
      <c r="A220" s="6">
        <f>EOMONTH(A221,0)+1</f>
        <v>40634</v>
      </c>
      <c r="B220" s="42"/>
      <c r="C220" s="1">
        <v>103</v>
      </c>
      <c r="D220" s="2">
        <v>103</v>
      </c>
      <c r="E220" s="2">
        <v>206</v>
      </c>
      <c r="F220" s="2">
        <v>305</v>
      </c>
      <c r="G220" s="2">
        <v>310</v>
      </c>
      <c r="H220" s="2">
        <v>6</v>
      </c>
      <c r="I220" s="2">
        <v>29</v>
      </c>
      <c r="J220" s="94">
        <v>13.23</v>
      </c>
      <c r="K220" s="1">
        <v>105</v>
      </c>
      <c r="L220" s="2">
        <v>105</v>
      </c>
      <c r="M220" s="2">
        <v>209</v>
      </c>
      <c r="N220" s="2">
        <v>280</v>
      </c>
      <c r="O220" s="2">
        <v>240</v>
      </c>
      <c r="P220" s="2">
        <v>40</v>
      </c>
      <c r="Q220" s="2">
        <v>28</v>
      </c>
      <c r="R220" s="94">
        <v>6.97</v>
      </c>
      <c r="S220" s="9"/>
      <c r="T220" s="1">
        <v>35</v>
      </c>
      <c r="U220" s="75">
        <v>49</v>
      </c>
    </row>
    <row r="221" spans="1:21" ht="12" customHeight="1" hidden="1">
      <c r="A221" s="6">
        <f>EOMONTH(A222,0)+1</f>
        <v>40603</v>
      </c>
      <c r="B221" s="42"/>
      <c r="C221" s="1">
        <v>103</v>
      </c>
      <c r="D221" s="2">
        <v>103</v>
      </c>
      <c r="E221" s="2">
        <v>206</v>
      </c>
      <c r="F221" s="2">
        <v>300</v>
      </c>
      <c r="G221" s="2">
        <v>300</v>
      </c>
      <c r="H221" s="2">
        <v>7</v>
      </c>
      <c r="I221" s="2">
        <v>24</v>
      </c>
      <c r="J221" s="94">
        <v>14.44</v>
      </c>
      <c r="K221" s="1">
        <v>105</v>
      </c>
      <c r="L221" s="2">
        <v>105</v>
      </c>
      <c r="M221" s="2">
        <v>209</v>
      </c>
      <c r="N221" s="2">
        <v>280</v>
      </c>
      <c r="O221" s="2">
        <v>240</v>
      </c>
      <c r="P221" s="2">
        <v>34</v>
      </c>
      <c r="Q221" s="2">
        <v>22</v>
      </c>
      <c r="R221" s="94">
        <v>4.49</v>
      </c>
      <c r="S221" s="9"/>
      <c r="T221" s="1">
        <v>21</v>
      </c>
      <c r="U221" s="75">
        <v>32</v>
      </c>
    </row>
    <row r="222" spans="1:21" ht="12" customHeight="1" hidden="1">
      <c r="A222" s="6">
        <f>EOMONTH(A223,0)+1</f>
        <v>40575</v>
      </c>
      <c r="B222" s="42"/>
      <c r="C222" s="1">
        <v>103</v>
      </c>
      <c r="D222" s="2">
        <v>103</v>
      </c>
      <c r="E222" s="2">
        <v>204</v>
      </c>
      <c r="F222" s="2">
        <v>280</v>
      </c>
      <c r="G222" s="2">
        <v>290</v>
      </c>
      <c r="H222" s="2">
        <v>4</v>
      </c>
      <c r="I222" s="2">
        <v>30</v>
      </c>
      <c r="J222" s="94">
        <v>12.8</v>
      </c>
      <c r="K222" s="1">
        <v>106</v>
      </c>
      <c r="L222" s="2">
        <v>106</v>
      </c>
      <c r="M222" s="2">
        <v>209</v>
      </c>
      <c r="N222" s="2">
        <v>275</v>
      </c>
      <c r="O222" s="2">
        <v>235</v>
      </c>
      <c r="P222" s="2">
        <v>20</v>
      </c>
      <c r="Q222" s="2">
        <v>29</v>
      </c>
      <c r="R222" s="94">
        <v>4.68</v>
      </c>
      <c r="S222" s="9"/>
      <c r="T222" s="1">
        <v>26</v>
      </c>
      <c r="U222" s="75">
        <v>38</v>
      </c>
    </row>
    <row r="223" spans="1:21" ht="12" customHeight="1" hidden="1">
      <c r="A223" s="6">
        <f>EOMONTH(A224,0)+1</f>
        <v>40544</v>
      </c>
      <c r="B223" s="42"/>
      <c r="C223" s="1">
        <v>102</v>
      </c>
      <c r="D223" s="2">
        <v>102</v>
      </c>
      <c r="E223" s="2">
        <v>202</v>
      </c>
      <c r="F223" s="2">
        <v>310</v>
      </c>
      <c r="G223" s="2">
        <v>305</v>
      </c>
      <c r="H223" s="2">
        <v>15</v>
      </c>
      <c r="I223" s="2">
        <v>22</v>
      </c>
      <c r="J223" s="94">
        <v>14.75</v>
      </c>
      <c r="K223" s="1">
        <v>105</v>
      </c>
      <c r="L223" s="2">
        <v>105</v>
      </c>
      <c r="M223" s="2">
        <v>208</v>
      </c>
      <c r="N223" s="2">
        <v>280</v>
      </c>
      <c r="O223" s="2">
        <v>240</v>
      </c>
      <c r="P223" s="2">
        <v>30</v>
      </c>
      <c r="Q223" s="2">
        <v>20</v>
      </c>
      <c r="R223" s="94">
        <v>4.51</v>
      </c>
      <c r="S223" s="9"/>
      <c r="T223" s="1">
        <v>20</v>
      </c>
      <c r="U223" s="75">
        <v>33</v>
      </c>
    </row>
    <row r="224" spans="1:21" ht="12" customHeight="1" hidden="1">
      <c r="A224" s="6">
        <f>EOMONTH(A225,0)+1</f>
        <v>40513</v>
      </c>
      <c r="B224" s="42"/>
      <c r="C224" s="1">
        <v>103</v>
      </c>
      <c r="D224" s="2">
        <v>103</v>
      </c>
      <c r="E224" s="2">
        <v>205</v>
      </c>
      <c r="F224" s="2">
        <v>320</v>
      </c>
      <c r="G224" s="2">
        <v>310</v>
      </c>
      <c r="H224" s="2">
        <v>16</v>
      </c>
      <c r="I224" s="2">
        <v>25</v>
      </c>
      <c r="J224" s="94">
        <v>14.33</v>
      </c>
      <c r="K224" s="1">
        <v>105</v>
      </c>
      <c r="L224" s="2">
        <v>105</v>
      </c>
      <c r="M224" s="2">
        <v>208</v>
      </c>
      <c r="N224" s="2">
        <v>280</v>
      </c>
      <c r="O224" s="2">
        <v>250</v>
      </c>
      <c r="P224" s="2">
        <v>30</v>
      </c>
      <c r="Q224" s="2">
        <v>23</v>
      </c>
      <c r="R224" s="94">
        <v>4.31</v>
      </c>
      <c r="S224" s="9"/>
      <c r="T224" s="1">
        <v>22</v>
      </c>
      <c r="U224" s="75">
        <v>33</v>
      </c>
    </row>
    <row r="225" spans="1:21" ht="12" customHeight="1" hidden="1">
      <c r="A225" s="6">
        <f>EOMONTH(A226,0)+1</f>
        <v>40483</v>
      </c>
      <c r="B225" s="42"/>
      <c r="C225" s="1">
        <v>103</v>
      </c>
      <c r="D225" s="2">
        <v>104</v>
      </c>
      <c r="E225" s="2">
        <v>206</v>
      </c>
      <c r="F225" s="2">
        <v>300</v>
      </c>
      <c r="G225" s="2">
        <v>290</v>
      </c>
      <c r="H225" s="2">
        <v>12</v>
      </c>
      <c r="I225" s="2">
        <v>27</v>
      </c>
      <c r="J225" s="94">
        <v>13.13</v>
      </c>
      <c r="K225" s="1">
        <v>107</v>
      </c>
      <c r="L225" s="2">
        <v>107</v>
      </c>
      <c r="M225" s="2">
        <v>210</v>
      </c>
      <c r="N225" s="2">
        <v>270</v>
      </c>
      <c r="O225" s="2">
        <v>260</v>
      </c>
      <c r="P225" s="2">
        <v>10</v>
      </c>
      <c r="Q225" s="2">
        <v>25</v>
      </c>
      <c r="R225" s="94">
        <v>4.14</v>
      </c>
      <c r="S225" s="9"/>
      <c r="T225" s="1">
        <v>20</v>
      </c>
      <c r="U225" s="75">
        <v>31</v>
      </c>
    </row>
    <row r="226" spans="1:21" ht="12" customHeight="1" hidden="1">
      <c r="A226" s="6">
        <f>EOMONTH(A227,0)+1</f>
        <v>40452</v>
      </c>
      <c r="B226" s="42"/>
      <c r="C226" s="1">
        <v>106</v>
      </c>
      <c r="D226" s="2">
        <v>106</v>
      </c>
      <c r="E226" s="2">
        <v>209</v>
      </c>
      <c r="F226" s="2">
        <v>280</v>
      </c>
      <c r="G226" s="2">
        <v>280</v>
      </c>
      <c r="H226" s="2">
        <v>8</v>
      </c>
      <c r="I226" s="2">
        <v>43</v>
      </c>
      <c r="J226" s="94">
        <v>14.2</v>
      </c>
      <c r="K226" s="1">
        <v>108</v>
      </c>
      <c r="L226" s="2">
        <v>108</v>
      </c>
      <c r="M226" s="2">
        <v>211</v>
      </c>
      <c r="N226" s="2">
        <v>275</v>
      </c>
      <c r="O226" s="2">
        <v>230</v>
      </c>
      <c r="P226" s="2">
        <v>36</v>
      </c>
      <c r="Q226" s="2">
        <v>41</v>
      </c>
      <c r="R226" s="94">
        <v>4.34</v>
      </c>
      <c r="S226" s="9"/>
      <c r="T226" s="1">
        <v>37</v>
      </c>
      <c r="U226" s="75">
        <v>51</v>
      </c>
    </row>
    <row r="227" spans="1:21" ht="12" customHeight="1" hidden="1">
      <c r="A227" s="6">
        <f>EOMONTH(A228,0)+1</f>
        <v>40422</v>
      </c>
      <c r="B227" s="42"/>
      <c r="C227" s="1">
        <v>104</v>
      </c>
      <c r="D227" s="2">
        <v>104</v>
      </c>
      <c r="E227" s="2">
        <v>207</v>
      </c>
      <c r="F227" s="2">
        <v>295</v>
      </c>
      <c r="G227" s="2">
        <v>300</v>
      </c>
      <c r="H227" s="2">
        <v>6</v>
      </c>
      <c r="I227" s="2">
        <v>39</v>
      </c>
      <c r="J227" s="94">
        <v>16.36</v>
      </c>
      <c r="K227" s="1">
        <v>106</v>
      </c>
      <c r="L227" s="2">
        <v>106</v>
      </c>
      <c r="M227" s="2">
        <v>210</v>
      </c>
      <c r="N227" s="2">
        <v>285</v>
      </c>
      <c r="O227" s="2">
        <v>235</v>
      </c>
      <c r="P227" s="2">
        <v>40</v>
      </c>
      <c r="Q227" s="2">
        <v>37</v>
      </c>
      <c r="R227" s="94">
        <v>8.07</v>
      </c>
      <c r="S227" s="9"/>
      <c r="T227" s="1">
        <v>33</v>
      </c>
      <c r="U227" s="75">
        <v>47</v>
      </c>
    </row>
    <row r="228" spans="1:21" ht="12" customHeight="1" hidden="1">
      <c r="A228" s="6">
        <f>EOMONTH(A229,0)+1</f>
        <v>40391</v>
      </c>
      <c r="B228" s="42"/>
      <c r="C228" s="1">
        <v>103</v>
      </c>
      <c r="D228" s="2">
        <v>103</v>
      </c>
      <c r="E228" s="2">
        <v>204</v>
      </c>
      <c r="F228" s="2">
        <v>300</v>
      </c>
      <c r="G228" s="2">
        <v>300</v>
      </c>
      <c r="H228" s="2">
        <v>5</v>
      </c>
      <c r="I228" s="2">
        <v>44</v>
      </c>
      <c r="J228" s="94">
        <v>16.17</v>
      </c>
      <c r="K228" s="1">
        <v>104</v>
      </c>
      <c r="L228" s="2">
        <v>104</v>
      </c>
      <c r="M228" s="2">
        <v>208</v>
      </c>
      <c r="N228" s="2">
        <v>290</v>
      </c>
      <c r="O228" s="2">
        <v>240</v>
      </c>
      <c r="P228" s="2">
        <v>40</v>
      </c>
      <c r="Q228" s="2">
        <v>43</v>
      </c>
      <c r="R228" s="94">
        <v>4.41</v>
      </c>
      <c r="S228" s="9"/>
      <c r="T228" s="1">
        <v>44</v>
      </c>
      <c r="U228" s="75">
        <v>56</v>
      </c>
    </row>
    <row r="229" spans="1:21" ht="12" customHeight="1" hidden="1">
      <c r="A229" s="6">
        <f>EOMONTH(A230,0)+1</f>
        <v>40360</v>
      </c>
      <c r="B229" s="42"/>
      <c r="C229" s="1">
        <v>105</v>
      </c>
      <c r="D229" s="2">
        <v>105</v>
      </c>
      <c r="E229" s="2">
        <v>208</v>
      </c>
      <c r="F229" s="2">
        <v>280</v>
      </c>
      <c r="G229" s="2">
        <v>290</v>
      </c>
      <c r="H229" s="2">
        <v>12</v>
      </c>
      <c r="I229" s="2">
        <v>51</v>
      </c>
      <c r="J229" s="94">
        <v>14.72</v>
      </c>
      <c r="K229" s="1">
        <v>106</v>
      </c>
      <c r="L229" s="2">
        <v>106</v>
      </c>
      <c r="M229" s="2">
        <v>209</v>
      </c>
      <c r="N229" s="2">
        <v>290</v>
      </c>
      <c r="O229" s="2">
        <v>240</v>
      </c>
      <c r="P229" s="2">
        <v>40</v>
      </c>
      <c r="Q229" s="2">
        <v>51</v>
      </c>
      <c r="R229" s="94">
        <v>4.33</v>
      </c>
      <c r="S229" s="9"/>
      <c r="T229" s="1">
        <v>49</v>
      </c>
      <c r="U229" s="75">
        <v>63</v>
      </c>
    </row>
    <row r="230" spans="1:21" ht="12" customHeight="1" hidden="1">
      <c r="A230" s="6">
        <f>EOMONTH(A231,0)+1</f>
        <v>40330</v>
      </c>
      <c r="B230" s="42"/>
      <c r="C230" s="1">
        <v>105</v>
      </c>
      <c r="D230" s="2">
        <v>105</v>
      </c>
      <c r="E230" s="2">
        <v>208</v>
      </c>
      <c r="F230" s="2">
        <v>250</v>
      </c>
      <c r="G230" s="2">
        <v>240</v>
      </c>
      <c r="H230" s="2">
        <v>16</v>
      </c>
      <c r="I230" s="2">
        <v>45</v>
      </c>
      <c r="J230" s="94">
        <v>14.45</v>
      </c>
      <c r="K230" s="1">
        <v>107</v>
      </c>
      <c r="L230" s="2">
        <v>107</v>
      </c>
      <c r="M230" s="2">
        <v>211</v>
      </c>
      <c r="N230" s="2">
        <v>275</v>
      </c>
      <c r="O230" s="2">
        <v>230</v>
      </c>
      <c r="P230" s="2">
        <v>35</v>
      </c>
      <c r="Q230" s="2">
        <v>45</v>
      </c>
      <c r="R230" s="94">
        <v>4.48</v>
      </c>
      <c r="S230" s="9"/>
      <c r="T230" s="1">
        <v>42</v>
      </c>
      <c r="U230" s="75">
        <v>56</v>
      </c>
    </row>
    <row r="231" spans="1:21" ht="12" customHeight="1" hidden="1">
      <c r="A231" s="6">
        <f>EOMONTH(A232,0)+1</f>
        <v>40299</v>
      </c>
      <c r="B231" s="42"/>
      <c r="C231" s="1">
        <v>103</v>
      </c>
      <c r="D231" s="2">
        <v>104</v>
      </c>
      <c r="E231" s="2">
        <v>205</v>
      </c>
      <c r="F231" s="2">
        <v>285</v>
      </c>
      <c r="G231" s="2">
        <v>250</v>
      </c>
      <c r="H231" s="2">
        <v>23</v>
      </c>
      <c r="I231" s="2">
        <v>30</v>
      </c>
      <c r="J231" s="94">
        <v>14.95</v>
      </c>
      <c r="K231" s="1">
        <v>105</v>
      </c>
      <c r="L231" s="2">
        <v>105</v>
      </c>
      <c r="M231" s="2">
        <v>209</v>
      </c>
      <c r="N231" s="2">
        <v>280</v>
      </c>
      <c r="O231" s="2">
        <v>240</v>
      </c>
      <c r="P231" s="2">
        <v>48</v>
      </c>
      <c r="Q231" s="2">
        <v>30</v>
      </c>
      <c r="R231" s="94">
        <v>4.86</v>
      </c>
      <c r="S231" s="9"/>
      <c r="T231" s="1">
        <v>27</v>
      </c>
      <c r="U231" s="75">
        <v>40</v>
      </c>
    </row>
    <row r="232" spans="1:21" ht="12" customHeight="1" hidden="1">
      <c r="A232" s="6">
        <f>EOMONTH(A233,0)+1</f>
        <v>40269</v>
      </c>
      <c r="B232" s="42"/>
      <c r="C232" s="1">
        <v>104</v>
      </c>
      <c r="D232" s="2">
        <v>105</v>
      </c>
      <c r="E232" s="2">
        <v>207</v>
      </c>
      <c r="F232" s="2">
        <v>245</v>
      </c>
      <c r="G232" s="2">
        <v>240</v>
      </c>
      <c r="H232" s="2">
        <v>14</v>
      </c>
      <c r="I232" s="2">
        <v>29</v>
      </c>
      <c r="J232" s="94">
        <v>14.95</v>
      </c>
      <c r="K232" s="1">
        <v>106</v>
      </c>
      <c r="L232" s="2">
        <v>106</v>
      </c>
      <c r="M232" s="2">
        <v>209</v>
      </c>
      <c r="N232" s="2">
        <v>280</v>
      </c>
      <c r="O232" s="2">
        <v>250</v>
      </c>
      <c r="P232" s="2">
        <v>27</v>
      </c>
      <c r="Q232" s="2">
        <v>29</v>
      </c>
      <c r="R232" s="94">
        <v>4.72</v>
      </c>
      <c r="S232" s="9"/>
      <c r="T232" s="1">
        <v>27</v>
      </c>
      <c r="U232" s="75">
        <v>38</v>
      </c>
    </row>
    <row r="233" spans="1:21" ht="12" customHeight="1" hidden="1">
      <c r="A233" s="6">
        <f>EOMONTH(A234,0)+1</f>
        <v>40238</v>
      </c>
      <c r="B233" s="42"/>
      <c r="C233" s="1">
        <v>102</v>
      </c>
      <c r="D233" s="2">
        <v>102</v>
      </c>
      <c r="E233" s="2">
        <v>204</v>
      </c>
      <c r="F233" s="2">
        <v>260</v>
      </c>
      <c r="G233" s="2">
        <v>250</v>
      </c>
      <c r="H233" s="2">
        <v>12</v>
      </c>
      <c r="I233" s="2">
        <v>27</v>
      </c>
      <c r="J233" s="94">
        <v>15.33</v>
      </c>
      <c r="K233" s="1">
        <v>105</v>
      </c>
      <c r="L233" s="2">
        <v>105</v>
      </c>
      <c r="M233" s="2">
        <v>208</v>
      </c>
      <c r="N233" s="2">
        <v>290</v>
      </c>
      <c r="O233" s="2">
        <v>245</v>
      </c>
      <c r="P233" s="2">
        <v>33</v>
      </c>
      <c r="Q233" s="2">
        <v>26</v>
      </c>
      <c r="R233" s="94">
        <v>4.7</v>
      </c>
      <c r="S233" s="9"/>
      <c r="T233" s="1">
        <v>26</v>
      </c>
      <c r="U233" s="75">
        <v>38</v>
      </c>
    </row>
    <row r="234" spans="1:21" ht="12" customHeight="1" hidden="1">
      <c r="A234" s="6">
        <f>EOMONTH(A235,0)+1</f>
        <v>40210</v>
      </c>
      <c r="B234" s="42"/>
      <c r="C234" s="1">
        <v>103</v>
      </c>
      <c r="D234" s="2">
        <v>104</v>
      </c>
      <c r="E234" s="2">
        <v>207</v>
      </c>
      <c r="F234" s="2">
        <v>260</v>
      </c>
      <c r="G234" s="2">
        <v>250</v>
      </c>
      <c r="H234" s="2">
        <v>9</v>
      </c>
      <c r="I234" s="2">
        <v>21</v>
      </c>
      <c r="J234" s="94">
        <v>15.39</v>
      </c>
      <c r="K234" s="1">
        <v>107</v>
      </c>
      <c r="L234" s="2">
        <v>107</v>
      </c>
      <c r="M234" s="2">
        <v>211</v>
      </c>
      <c r="N234" s="2">
        <v>305</v>
      </c>
      <c r="O234" s="2">
        <v>250</v>
      </c>
      <c r="P234" s="2">
        <v>30</v>
      </c>
      <c r="Q234" s="2">
        <v>22</v>
      </c>
      <c r="R234" s="94">
        <v>4.91</v>
      </c>
      <c r="S234" s="9"/>
      <c r="T234" s="1">
        <v>20</v>
      </c>
      <c r="U234" s="75">
        <v>32</v>
      </c>
    </row>
    <row r="235" spans="1:21" ht="12" customHeight="1" hidden="1">
      <c r="A235" s="6">
        <f>EOMONTH(A236,0)+1</f>
        <v>40179</v>
      </c>
      <c r="B235" s="42"/>
      <c r="C235" s="1">
        <v>102</v>
      </c>
      <c r="D235" s="2">
        <v>103</v>
      </c>
      <c r="E235" s="2">
        <v>205</v>
      </c>
      <c r="F235" s="2">
        <v>260</v>
      </c>
      <c r="G235" s="2">
        <v>250</v>
      </c>
      <c r="H235" s="2">
        <v>24</v>
      </c>
      <c r="I235" s="2">
        <v>23</v>
      </c>
      <c r="J235" s="94">
        <v>15.02</v>
      </c>
      <c r="K235" s="1">
        <v>105</v>
      </c>
      <c r="L235" s="2">
        <v>105</v>
      </c>
      <c r="M235" s="2">
        <v>209</v>
      </c>
      <c r="N235" s="2">
        <v>295</v>
      </c>
      <c r="O235" s="2">
        <v>245</v>
      </c>
      <c r="P235" s="2">
        <v>38</v>
      </c>
      <c r="Q235" s="2">
        <v>23</v>
      </c>
      <c r="R235" s="94">
        <v>4.72</v>
      </c>
      <c r="S235" s="9"/>
      <c r="T235" s="1">
        <v>19</v>
      </c>
      <c r="U235" s="75">
        <v>30</v>
      </c>
    </row>
    <row r="236" spans="1:21" ht="12" customHeight="1" hidden="1">
      <c r="A236" s="6">
        <f>EOMONTH(A237,0)+1</f>
        <v>40148</v>
      </c>
      <c r="B236" s="42"/>
      <c r="C236" s="1">
        <v>104</v>
      </c>
      <c r="D236" s="2">
        <v>105</v>
      </c>
      <c r="E236" s="2">
        <v>208</v>
      </c>
      <c r="F236" s="2">
        <v>250</v>
      </c>
      <c r="G236" s="2">
        <v>250</v>
      </c>
      <c r="H236" s="2">
        <v>11</v>
      </c>
      <c r="I236" s="2">
        <v>25</v>
      </c>
      <c r="J236" s="94">
        <v>15.57</v>
      </c>
      <c r="K236" s="1">
        <v>107</v>
      </c>
      <c r="L236" s="2">
        <v>107</v>
      </c>
      <c r="M236" s="2">
        <v>211</v>
      </c>
      <c r="N236" s="2">
        <v>280</v>
      </c>
      <c r="O236" s="2">
        <v>250</v>
      </c>
      <c r="P236" s="2">
        <v>18</v>
      </c>
      <c r="Q236" s="2">
        <v>25</v>
      </c>
      <c r="R236" s="94">
        <v>5.04</v>
      </c>
      <c r="S236" s="9"/>
      <c r="T236" s="1">
        <v>25</v>
      </c>
      <c r="U236" s="75">
        <v>37</v>
      </c>
    </row>
    <row r="237" spans="1:21" ht="12" customHeight="1" hidden="1">
      <c r="A237" s="6">
        <f>EOMONTH(A238,0)+1</f>
        <v>40118</v>
      </c>
      <c r="B237" s="42"/>
      <c r="C237" s="1">
        <v>104</v>
      </c>
      <c r="D237" s="2">
        <v>104</v>
      </c>
      <c r="E237" s="2">
        <v>207</v>
      </c>
      <c r="F237" s="2">
        <v>245</v>
      </c>
      <c r="G237" s="2">
        <v>255</v>
      </c>
      <c r="H237" s="2">
        <v>12</v>
      </c>
      <c r="I237" s="2">
        <v>30</v>
      </c>
      <c r="J237" s="94">
        <v>15.07</v>
      </c>
      <c r="K237" s="1">
        <v>106</v>
      </c>
      <c r="L237" s="2">
        <v>106</v>
      </c>
      <c r="M237" s="2">
        <v>210</v>
      </c>
      <c r="N237" s="2">
        <v>305</v>
      </c>
      <c r="O237" s="2">
        <v>250</v>
      </c>
      <c r="P237" s="2">
        <v>53</v>
      </c>
      <c r="Q237" s="2">
        <v>30</v>
      </c>
      <c r="R237" s="94">
        <v>4.65</v>
      </c>
      <c r="S237" s="9"/>
      <c r="T237" s="1">
        <v>31</v>
      </c>
      <c r="U237" s="75">
        <v>44</v>
      </c>
    </row>
    <row r="238" spans="1:21" ht="12" customHeight="1" hidden="1">
      <c r="A238" s="6">
        <f>EOMONTH(A239,0)+1</f>
        <v>40087</v>
      </c>
      <c r="B238" s="42"/>
      <c r="C238" s="1">
        <v>102</v>
      </c>
      <c r="D238" s="2">
        <v>103</v>
      </c>
      <c r="E238" s="2">
        <v>202</v>
      </c>
      <c r="F238" s="2">
        <v>242</v>
      </c>
      <c r="G238" s="2">
        <v>224</v>
      </c>
      <c r="H238" s="2">
        <v>15</v>
      </c>
      <c r="I238" s="2">
        <v>36</v>
      </c>
      <c r="J238" s="94">
        <v>14.88</v>
      </c>
      <c r="K238" s="1">
        <v>105</v>
      </c>
      <c r="L238" s="2">
        <v>105</v>
      </c>
      <c r="M238" s="2">
        <v>208</v>
      </c>
      <c r="N238" s="2">
        <v>254</v>
      </c>
      <c r="O238" s="2">
        <v>230</v>
      </c>
      <c r="P238" s="2">
        <v>29</v>
      </c>
      <c r="Q238" s="2">
        <v>35</v>
      </c>
      <c r="R238" s="94">
        <v>4.21</v>
      </c>
      <c r="S238" s="9"/>
      <c r="T238" s="1">
        <v>37</v>
      </c>
      <c r="U238" s="75">
        <v>52</v>
      </c>
    </row>
    <row r="239" spans="1:21" ht="12" customHeight="1" hidden="1">
      <c r="A239" s="6">
        <f>EOMONTH(A240,0)+1</f>
        <v>40057</v>
      </c>
      <c r="B239" s="42"/>
      <c r="C239" s="1">
        <v>105</v>
      </c>
      <c r="D239" s="2">
        <v>105</v>
      </c>
      <c r="E239" s="2">
        <v>208</v>
      </c>
      <c r="F239" s="2">
        <v>245</v>
      </c>
      <c r="G239" s="2">
        <v>250</v>
      </c>
      <c r="H239" s="2">
        <v>9.6</v>
      </c>
      <c r="I239" s="2">
        <v>39</v>
      </c>
      <c r="J239" s="94">
        <v>14.74</v>
      </c>
      <c r="K239" s="1">
        <v>108</v>
      </c>
      <c r="L239" s="2">
        <v>108</v>
      </c>
      <c r="M239" s="2">
        <v>211</v>
      </c>
      <c r="N239" s="2">
        <v>290</v>
      </c>
      <c r="O239" s="2">
        <v>230</v>
      </c>
      <c r="P239" s="2">
        <v>29</v>
      </c>
      <c r="Q239" s="2">
        <v>40</v>
      </c>
      <c r="R239" s="94">
        <v>4.35</v>
      </c>
      <c r="S239" s="9"/>
      <c r="T239" s="1">
        <v>37</v>
      </c>
      <c r="U239" s="75">
        <v>50</v>
      </c>
    </row>
    <row r="240" spans="1:21" ht="12" customHeight="1" hidden="1">
      <c r="A240" s="6">
        <f>EOMONTH(A241,0)+1</f>
        <v>40026</v>
      </c>
      <c r="B240" s="42"/>
      <c r="C240" s="1">
        <v>103</v>
      </c>
      <c r="D240" s="2">
        <v>103</v>
      </c>
      <c r="E240" s="2">
        <v>203</v>
      </c>
      <c r="F240" s="2">
        <v>275</v>
      </c>
      <c r="G240" s="2">
        <v>260</v>
      </c>
      <c r="H240" s="2">
        <v>5.6</v>
      </c>
      <c r="I240" s="2">
        <v>43</v>
      </c>
      <c r="J240" s="94">
        <v>14.5</v>
      </c>
      <c r="K240" s="1">
        <v>105</v>
      </c>
      <c r="L240" s="2">
        <v>105</v>
      </c>
      <c r="M240" s="2">
        <v>206</v>
      </c>
      <c r="N240" s="2">
        <v>300</v>
      </c>
      <c r="O240" s="2">
        <v>230</v>
      </c>
      <c r="P240" s="2">
        <v>48</v>
      </c>
      <c r="Q240" s="2">
        <v>45</v>
      </c>
      <c r="R240" s="94">
        <v>4.35</v>
      </c>
      <c r="S240" s="9"/>
      <c r="T240" s="1">
        <v>43</v>
      </c>
      <c r="U240" s="75">
        <v>58</v>
      </c>
    </row>
    <row r="241" spans="1:21" ht="12" customHeight="1" hidden="1">
      <c r="A241" s="6">
        <f>EOMONTH(A242,0)+1</f>
        <v>39995</v>
      </c>
      <c r="B241" s="42"/>
      <c r="C241" s="1">
        <v>103</v>
      </c>
      <c r="D241" s="2">
        <v>103</v>
      </c>
      <c r="E241" s="2">
        <v>204</v>
      </c>
      <c r="F241" s="2">
        <v>250</v>
      </c>
      <c r="G241" s="2">
        <v>240</v>
      </c>
      <c r="H241" s="2">
        <v>13</v>
      </c>
      <c r="I241" s="2">
        <v>44</v>
      </c>
      <c r="J241" s="94">
        <v>14.36</v>
      </c>
      <c r="K241" s="1">
        <v>105</v>
      </c>
      <c r="L241" s="2">
        <v>105</v>
      </c>
      <c r="M241" s="2">
        <v>209</v>
      </c>
      <c r="N241" s="2">
        <v>280</v>
      </c>
      <c r="O241" s="2">
        <v>240</v>
      </c>
      <c r="P241" s="2">
        <v>29</v>
      </c>
      <c r="Q241" s="2">
        <v>45</v>
      </c>
      <c r="R241" s="94">
        <v>4.34</v>
      </c>
      <c r="S241" s="9"/>
      <c r="T241" s="1">
        <v>42</v>
      </c>
      <c r="U241" s="75">
        <v>54</v>
      </c>
    </row>
    <row r="242" spans="1:21" ht="12" customHeight="1" hidden="1">
      <c r="A242" s="6">
        <f>EOMONTH(A243,0)+1</f>
        <v>39965</v>
      </c>
      <c r="B242" s="42"/>
      <c r="C242" s="1">
        <v>105</v>
      </c>
      <c r="D242" s="2">
        <v>106</v>
      </c>
      <c r="E242" s="2">
        <v>209</v>
      </c>
      <c r="F242" s="2">
        <v>240</v>
      </c>
      <c r="G242" s="2">
        <v>245</v>
      </c>
      <c r="H242" s="2">
        <v>5</v>
      </c>
      <c r="I242" s="2">
        <v>40</v>
      </c>
      <c r="J242" s="94">
        <v>14.72</v>
      </c>
      <c r="K242" s="1">
        <v>107</v>
      </c>
      <c r="L242" s="2">
        <v>107</v>
      </c>
      <c r="M242" s="2">
        <v>211</v>
      </c>
      <c r="N242" s="2">
        <v>290</v>
      </c>
      <c r="O242" s="2">
        <v>240</v>
      </c>
      <c r="P242" s="2">
        <v>40</v>
      </c>
      <c r="Q242" s="2">
        <v>40</v>
      </c>
      <c r="R242" s="94">
        <v>4.07</v>
      </c>
      <c r="S242" s="9"/>
      <c r="T242" s="1">
        <v>36</v>
      </c>
      <c r="U242" s="75">
        <v>49</v>
      </c>
    </row>
    <row r="243" spans="1:21" ht="12" customHeight="1" hidden="1">
      <c r="A243" s="6">
        <f>EOMONTH(A244,0)+1</f>
        <v>39934</v>
      </c>
      <c r="B243" s="42"/>
      <c r="C243" s="1">
        <v>105</v>
      </c>
      <c r="D243" s="2">
        <v>105</v>
      </c>
      <c r="E243" s="2">
        <v>208</v>
      </c>
      <c r="F243" s="2">
        <v>275</v>
      </c>
      <c r="G243" s="2">
        <v>270</v>
      </c>
      <c r="H243" s="2">
        <v>27</v>
      </c>
      <c r="I243" s="2">
        <v>30</v>
      </c>
      <c r="J243" s="94">
        <v>18.51</v>
      </c>
      <c r="K243" s="1">
        <v>106</v>
      </c>
      <c r="L243" s="2">
        <v>106</v>
      </c>
      <c r="M243" s="2">
        <v>211</v>
      </c>
      <c r="N243" s="2">
        <v>280</v>
      </c>
      <c r="O243" s="2">
        <v>250</v>
      </c>
      <c r="P243" s="2">
        <v>33</v>
      </c>
      <c r="Q243" s="2">
        <v>30</v>
      </c>
      <c r="R243" s="94">
        <v>4.09</v>
      </c>
      <c r="S243" s="9"/>
      <c r="T243" s="1">
        <v>34</v>
      </c>
      <c r="U243" s="75">
        <v>47</v>
      </c>
    </row>
    <row r="244" spans="1:21" ht="12" customHeight="1" hidden="1">
      <c r="A244" s="6">
        <f>EOMONTH(A245,0)+1</f>
        <v>39904</v>
      </c>
      <c r="B244" s="42"/>
      <c r="C244" s="1">
        <v>103</v>
      </c>
      <c r="D244" s="2">
        <v>103</v>
      </c>
      <c r="E244" s="2">
        <v>203</v>
      </c>
      <c r="F244" s="2">
        <v>260</v>
      </c>
      <c r="G244" s="2">
        <v>260</v>
      </c>
      <c r="H244" s="2">
        <v>4</v>
      </c>
      <c r="I244" s="2">
        <v>44</v>
      </c>
      <c r="J244" s="94">
        <v>14.45</v>
      </c>
      <c r="K244" s="1">
        <v>104</v>
      </c>
      <c r="L244" s="2">
        <v>104</v>
      </c>
      <c r="M244" s="2">
        <v>206</v>
      </c>
      <c r="N244" s="2">
        <v>280</v>
      </c>
      <c r="O244" s="2">
        <v>270</v>
      </c>
      <c r="P244" s="2">
        <v>12</v>
      </c>
      <c r="Q244" s="2">
        <v>44</v>
      </c>
      <c r="R244" s="94">
        <v>4</v>
      </c>
      <c r="S244" s="9"/>
      <c r="T244" s="1">
        <v>40</v>
      </c>
      <c r="U244" s="75">
        <v>55</v>
      </c>
    </row>
    <row r="245" spans="1:21" ht="12" customHeight="1" hidden="1">
      <c r="A245" s="6">
        <f>EOMONTH(A246,0)+1</f>
        <v>39873</v>
      </c>
      <c r="B245" s="42"/>
      <c r="C245" s="1">
        <v>104</v>
      </c>
      <c r="D245" s="2">
        <v>105</v>
      </c>
      <c r="E245" s="2">
        <v>208</v>
      </c>
      <c r="F245" s="2">
        <v>275</v>
      </c>
      <c r="G245" s="2">
        <v>280</v>
      </c>
      <c r="H245" s="2">
        <v>4</v>
      </c>
      <c r="I245" s="2">
        <v>25</v>
      </c>
      <c r="J245" s="94">
        <v>17.45</v>
      </c>
      <c r="K245" s="1">
        <v>105</v>
      </c>
      <c r="L245" s="2">
        <v>105</v>
      </c>
      <c r="M245" s="2">
        <v>210</v>
      </c>
      <c r="N245" s="2">
        <v>280</v>
      </c>
      <c r="O245" s="2">
        <v>260</v>
      </c>
      <c r="P245" s="2">
        <v>10</v>
      </c>
      <c r="Q245" s="2">
        <v>24</v>
      </c>
      <c r="R245" s="94">
        <v>4.28</v>
      </c>
      <c r="S245" s="9"/>
      <c r="T245" s="1">
        <v>22</v>
      </c>
      <c r="U245" s="75">
        <v>33</v>
      </c>
    </row>
    <row r="246" spans="1:21" ht="12" customHeight="1" hidden="1">
      <c r="A246" s="6">
        <f>EOMONTH(A247,0)+1</f>
        <v>39845</v>
      </c>
      <c r="B246" s="42"/>
      <c r="C246" s="1">
        <v>103</v>
      </c>
      <c r="D246" s="2">
        <v>104</v>
      </c>
      <c r="E246" s="2">
        <v>206</v>
      </c>
      <c r="F246" s="2">
        <v>270</v>
      </c>
      <c r="G246" s="2">
        <v>290</v>
      </c>
      <c r="H246" s="2">
        <v>7</v>
      </c>
      <c r="I246" s="2">
        <v>31</v>
      </c>
      <c r="J246" s="94">
        <v>16.72</v>
      </c>
      <c r="K246" s="1">
        <v>105</v>
      </c>
      <c r="L246" s="2">
        <v>105</v>
      </c>
      <c r="M246" s="2">
        <v>208</v>
      </c>
      <c r="N246" s="2">
        <v>300</v>
      </c>
      <c r="O246" s="2">
        <v>250</v>
      </c>
      <c r="P246" s="2">
        <v>14</v>
      </c>
      <c r="Q246" s="2">
        <v>30</v>
      </c>
      <c r="R246" s="94">
        <v>2.12</v>
      </c>
      <c r="S246" s="9"/>
      <c r="T246" s="1">
        <v>28</v>
      </c>
      <c r="U246" s="75">
        <v>42</v>
      </c>
    </row>
    <row r="247" spans="1:21" ht="12" customHeight="1" hidden="1">
      <c r="A247" s="6">
        <f>EOMONTH(A248,0)+1</f>
        <v>39814</v>
      </c>
      <c r="B247" s="42"/>
      <c r="C247" s="1">
        <v>103</v>
      </c>
      <c r="D247" s="2">
        <v>104</v>
      </c>
      <c r="E247" s="2">
        <v>207</v>
      </c>
      <c r="F247" s="2">
        <v>260</v>
      </c>
      <c r="G247" s="2">
        <v>270</v>
      </c>
      <c r="H247" s="2">
        <v>5</v>
      </c>
      <c r="I247" s="2">
        <v>19</v>
      </c>
      <c r="J247" s="94">
        <v>16.07</v>
      </c>
      <c r="K247" s="1">
        <v>106</v>
      </c>
      <c r="L247" s="2">
        <v>106</v>
      </c>
      <c r="M247" s="2">
        <v>211</v>
      </c>
      <c r="N247" s="2">
        <v>300</v>
      </c>
      <c r="O247" s="2">
        <v>260</v>
      </c>
      <c r="P247" s="2">
        <v>20</v>
      </c>
      <c r="Q247" s="2">
        <v>18</v>
      </c>
      <c r="R247" s="94">
        <v>4.26</v>
      </c>
      <c r="S247" s="9"/>
      <c r="T247" s="1">
        <v>21</v>
      </c>
      <c r="U247" s="75">
        <v>31</v>
      </c>
    </row>
    <row r="248" spans="1:21" ht="12" customHeight="1" hidden="1">
      <c r="A248" s="6">
        <f>EOMONTH(A249,0)+1</f>
        <v>39783</v>
      </c>
      <c r="B248" s="42"/>
      <c r="C248" s="1">
        <v>103</v>
      </c>
      <c r="D248" s="2">
        <v>104</v>
      </c>
      <c r="E248" s="2">
        <v>206</v>
      </c>
      <c r="F248" s="2">
        <v>246</v>
      </c>
      <c r="G248" s="2">
        <v>255</v>
      </c>
      <c r="H248" s="2">
        <v>9</v>
      </c>
      <c r="I248" s="2">
        <v>30</v>
      </c>
      <c r="J248" s="94">
        <v>15.01</v>
      </c>
      <c r="K248" s="1">
        <v>106</v>
      </c>
      <c r="L248" s="2">
        <v>106</v>
      </c>
      <c r="M248" s="2">
        <v>210</v>
      </c>
      <c r="N248" s="2">
        <v>250</v>
      </c>
      <c r="O248" s="2">
        <v>246</v>
      </c>
      <c r="P248" s="2">
        <v>4</v>
      </c>
      <c r="Q248" s="2">
        <v>30</v>
      </c>
      <c r="R248" s="94">
        <v>4.11</v>
      </c>
      <c r="S248" s="9"/>
      <c r="T248" s="1">
        <v>31</v>
      </c>
      <c r="U248" s="75">
        <v>46</v>
      </c>
    </row>
    <row r="249" spans="1:21" ht="12" customHeight="1" hidden="1">
      <c r="A249" s="6">
        <f>EOMONTH(A250,0)+1</f>
        <v>39753</v>
      </c>
      <c r="B249" s="42"/>
      <c r="C249" s="1">
        <v>104</v>
      </c>
      <c r="D249" s="2">
        <v>104</v>
      </c>
      <c r="E249" s="2">
        <v>207</v>
      </c>
      <c r="F249" s="2">
        <v>270</v>
      </c>
      <c r="G249" s="2">
        <v>270</v>
      </c>
      <c r="H249" s="2">
        <v>4</v>
      </c>
      <c r="I249" s="2">
        <v>32</v>
      </c>
      <c r="J249" s="94">
        <v>14.8</v>
      </c>
      <c r="K249" s="1">
        <v>106</v>
      </c>
      <c r="L249" s="2">
        <v>106</v>
      </c>
      <c r="M249" s="2">
        <v>209</v>
      </c>
      <c r="N249" s="2">
        <v>280</v>
      </c>
      <c r="O249" s="2">
        <v>250</v>
      </c>
      <c r="P249" s="2">
        <v>35</v>
      </c>
      <c r="Q249" s="2">
        <v>32</v>
      </c>
      <c r="R249" s="94">
        <v>4.23</v>
      </c>
      <c r="S249" s="9"/>
      <c r="T249" s="1">
        <v>35</v>
      </c>
      <c r="U249" s="75">
        <v>51</v>
      </c>
    </row>
    <row r="250" spans="1:21" ht="12" customHeight="1" hidden="1">
      <c r="A250" s="6">
        <f>EOMONTH(A251,0)+1</f>
        <v>39722</v>
      </c>
      <c r="B250" s="42"/>
      <c r="C250" s="1">
        <v>103</v>
      </c>
      <c r="D250" s="2">
        <v>103</v>
      </c>
      <c r="E250" s="2">
        <v>205</v>
      </c>
      <c r="F250" s="2">
        <v>124</v>
      </c>
      <c r="G250" s="2">
        <v>113</v>
      </c>
      <c r="H250" s="2">
        <v>15</v>
      </c>
      <c r="I250" s="2">
        <v>25</v>
      </c>
      <c r="J250" s="94">
        <v>7.04</v>
      </c>
      <c r="K250" s="1">
        <v>105</v>
      </c>
      <c r="L250" s="2">
        <v>105</v>
      </c>
      <c r="M250" s="2">
        <v>209</v>
      </c>
      <c r="N250" s="2">
        <v>133</v>
      </c>
      <c r="O250" s="2">
        <v>118</v>
      </c>
      <c r="P250" s="2">
        <v>22</v>
      </c>
      <c r="Q250" s="2">
        <v>25</v>
      </c>
      <c r="R250" s="94">
        <v>2.1</v>
      </c>
      <c r="S250" s="9"/>
      <c r="T250" s="1">
        <v>24</v>
      </c>
      <c r="U250" s="75">
        <v>39</v>
      </c>
    </row>
    <row r="251" spans="1:21" ht="12" customHeight="1" hidden="1">
      <c r="A251" s="6">
        <f>EOMONTH(A252,0)+1</f>
        <v>39692</v>
      </c>
      <c r="B251" s="42"/>
      <c r="C251" s="1">
        <v>103</v>
      </c>
      <c r="D251" s="2">
        <v>104</v>
      </c>
      <c r="E251" s="2">
        <v>205</v>
      </c>
      <c r="F251" s="2">
        <v>270</v>
      </c>
      <c r="G251" s="2">
        <v>275</v>
      </c>
      <c r="H251" s="2">
        <v>11</v>
      </c>
      <c r="I251" s="2">
        <v>47</v>
      </c>
      <c r="J251" s="94">
        <v>14.17</v>
      </c>
      <c r="K251" s="1">
        <v>105</v>
      </c>
      <c r="L251" s="2">
        <v>105</v>
      </c>
      <c r="M251" s="2">
        <v>208</v>
      </c>
      <c r="N251" s="2">
        <v>280</v>
      </c>
      <c r="O251" s="2">
        <v>260</v>
      </c>
      <c r="P251" s="2">
        <v>9</v>
      </c>
      <c r="Q251" s="2">
        <v>48</v>
      </c>
      <c r="R251" s="94">
        <v>3.96</v>
      </c>
      <c r="S251" s="9"/>
      <c r="T251" s="1">
        <v>46</v>
      </c>
      <c r="U251" s="75">
        <v>61</v>
      </c>
    </row>
    <row r="252" spans="1:21" ht="12" customHeight="1" hidden="1">
      <c r="A252" s="6">
        <f>EOMONTH(A253,0)+1</f>
        <v>39661</v>
      </c>
      <c r="B252" s="42"/>
      <c r="C252" s="1">
        <v>104</v>
      </c>
      <c r="D252" s="2">
        <v>104</v>
      </c>
      <c r="E252" s="2">
        <v>207</v>
      </c>
      <c r="F252" s="2">
        <v>260</v>
      </c>
      <c r="G252" s="2">
        <v>280</v>
      </c>
      <c r="H252" s="2">
        <v>16</v>
      </c>
      <c r="I252" s="2">
        <v>45</v>
      </c>
      <c r="J252" s="94">
        <v>14.11</v>
      </c>
      <c r="K252" s="1">
        <v>105</v>
      </c>
      <c r="L252" s="2">
        <v>106</v>
      </c>
      <c r="M252" s="2">
        <v>209</v>
      </c>
      <c r="N252" s="2">
        <v>275</v>
      </c>
      <c r="O252" s="2">
        <v>240</v>
      </c>
      <c r="P252" s="2">
        <v>30</v>
      </c>
      <c r="Q252" s="2">
        <v>44</v>
      </c>
      <c r="R252" s="94">
        <v>4.22</v>
      </c>
      <c r="S252" s="9"/>
      <c r="T252" s="1">
        <v>42</v>
      </c>
      <c r="U252" s="75">
        <v>58</v>
      </c>
    </row>
    <row r="253" spans="1:21" ht="12" customHeight="1" hidden="1">
      <c r="A253" s="6">
        <f>EOMONTH(A254,0)+1</f>
        <v>39630</v>
      </c>
      <c r="B253" s="42"/>
      <c r="C253" s="1">
        <v>103</v>
      </c>
      <c r="D253" s="2">
        <v>104</v>
      </c>
      <c r="E253" s="2">
        <v>205</v>
      </c>
      <c r="F253" s="2">
        <v>260</v>
      </c>
      <c r="G253" s="2">
        <v>270</v>
      </c>
      <c r="H253" s="2">
        <v>6</v>
      </c>
      <c r="I253" s="2">
        <v>48</v>
      </c>
      <c r="J253" s="94">
        <v>13.9</v>
      </c>
      <c r="K253" s="1">
        <v>105</v>
      </c>
      <c r="L253" s="2">
        <v>105</v>
      </c>
      <c r="M253" s="2">
        <v>208</v>
      </c>
      <c r="N253" s="2">
        <v>280</v>
      </c>
      <c r="O253" s="2">
        <v>250</v>
      </c>
      <c r="P253" s="2">
        <v>35</v>
      </c>
      <c r="Q253" s="2">
        <v>49</v>
      </c>
      <c r="R253" s="94">
        <v>4.37</v>
      </c>
      <c r="S253" s="9"/>
      <c r="T253" s="1">
        <v>45</v>
      </c>
      <c r="U253" s="75">
        <v>60</v>
      </c>
    </row>
    <row r="254" spans="1:21" ht="12" customHeight="1" hidden="1">
      <c r="A254" s="6">
        <f>EOMONTH(A255,0)+1</f>
        <v>39600</v>
      </c>
      <c r="B254" s="42"/>
      <c r="C254" s="1">
        <v>104</v>
      </c>
      <c r="D254" s="2">
        <v>105</v>
      </c>
      <c r="E254" s="2">
        <v>207</v>
      </c>
      <c r="F254" s="2">
        <v>270</v>
      </c>
      <c r="G254" s="2">
        <v>280</v>
      </c>
      <c r="H254" s="2">
        <v>9</v>
      </c>
      <c r="I254" s="2">
        <v>42</v>
      </c>
      <c r="J254" s="94">
        <v>14.58</v>
      </c>
      <c r="K254" s="1">
        <v>106</v>
      </c>
      <c r="L254" s="2">
        <v>106</v>
      </c>
      <c r="M254" s="2">
        <v>209</v>
      </c>
      <c r="N254" s="2">
        <v>280</v>
      </c>
      <c r="O254" s="2">
        <v>230</v>
      </c>
      <c r="P254" s="2">
        <v>20</v>
      </c>
      <c r="Q254" s="2">
        <v>41</v>
      </c>
      <c r="R254" s="94">
        <v>4.37</v>
      </c>
      <c r="S254" s="9"/>
      <c r="T254" s="1">
        <v>40</v>
      </c>
      <c r="U254" s="75">
        <v>54</v>
      </c>
    </row>
    <row r="255" spans="1:21" ht="12" customHeight="1" hidden="1">
      <c r="A255" s="6">
        <f>EOMONTH(A256,0)+1</f>
        <v>39569</v>
      </c>
      <c r="B255" s="42"/>
      <c r="C255" s="1">
        <v>103</v>
      </c>
      <c r="D255" s="2">
        <v>104</v>
      </c>
      <c r="E255" s="2">
        <v>206</v>
      </c>
      <c r="F255" s="2">
        <v>270</v>
      </c>
      <c r="G255" s="2">
        <v>280</v>
      </c>
      <c r="H255" s="2">
        <v>5</v>
      </c>
      <c r="I255" s="2">
        <v>36</v>
      </c>
      <c r="J255" s="94">
        <v>14.85</v>
      </c>
      <c r="K255" s="1">
        <v>104</v>
      </c>
      <c r="L255" s="2">
        <v>104</v>
      </c>
      <c r="M255" s="2">
        <v>208</v>
      </c>
      <c r="N255" s="2">
        <v>290</v>
      </c>
      <c r="O255" s="2">
        <v>240</v>
      </c>
      <c r="P255" s="2">
        <v>30</v>
      </c>
      <c r="Q255" s="2">
        <v>36</v>
      </c>
      <c r="R255" s="94">
        <v>4.26</v>
      </c>
      <c r="S255" s="9"/>
      <c r="T255" s="1">
        <v>35</v>
      </c>
      <c r="U255" s="75">
        <v>49</v>
      </c>
    </row>
    <row r="256" spans="1:21" ht="12" customHeight="1" hidden="1">
      <c r="A256" s="6">
        <f>EOMONTH(A257,0)+1</f>
        <v>39539</v>
      </c>
      <c r="B256" s="42"/>
      <c r="C256" s="1">
        <v>104</v>
      </c>
      <c r="D256" s="2">
        <v>105</v>
      </c>
      <c r="E256" s="2">
        <v>208</v>
      </c>
      <c r="F256" s="2">
        <v>275</v>
      </c>
      <c r="G256" s="2">
        <v>280</v>
      </c>
      <c r="H256" s="2">
        <v>5</v>
      </c>
      <c r="I256" s="2">
        <v>38</v>
      </c>
      <c r="J256" s="94">
        <v>15</v>
      </c>
      <c r="K256" s="1">
        <v>105</v>
      </c>
      <c r="L256" s="2">
        <v>105</v>
      </c>
      <c r="M256" s="2">
        <v>209</v>
      </c>
      <c r="N256" s="2">
        <v>280</v>
      </c>
      <c r="O256" s="2">
        <v>240</v>
      </c>
      <c r="P256" s="2">
        <v>23</v>
      </c>
      <c r="Q256" s="2">
        <v>37</v>
      </c>
      <c r="R256" s="94">
        <v>4.44</v>
      </c>
      <c r="S256" s="9"/>
      <c r="T256" s="1">
        <v>34</v>
      </c>
      <c r="U256" s="75">
        <v>49</v>
      </c>
    </row>
    <row r="257" spans="1:21" ht="12" customHeight="1" hidden="1">
      <c r="A257" s="6">
        <f>EOMONTH(A258,0)+1</f>
        <v>39508</v>
      </c>
      <c r="B257" s="42"/>
      <c r="C257" s="1">
        <v>103</v>
      </c>
      <c r="D257" s="2">
        <v>104</v>
      </c>
      <c r="E257" s="2">
        <v>206</v>
      </c>
      <c r="F257" s="2">
        <v>275</v>
      </c>
      <c r="G257" s="2">
        <v>290</v>
      </c>
      <c r="H257" s="2">
        <v>13</v>
      </c>
      <c r="I257" s="2">
        <v>30</v>
      </c>
      <c r="J257" s="94">
        <v>14.9</v>
      </c>
      <c r="K257" s="1">
        <v>106</v>
      </c>
      <c r="L257" s="2">
        <v>106</v>
      </c>
      <c r="M257" s="2">
        <v>211</v>
      </c>
      <c r="N257" s="2">
        <v>280</v>
      </c>
      <c r="O257" s="2">
        <v>255</v>
      </c>
      <c r="P257" s="2">
        <v>28</v>
      </c>
      <c r="Q257" s="2">
        <v>30</v>
      </c>
      <c r="R257" s="94">
        <v>4.63</v>
      </c>
      <c r="S257" s="9"/>
      <c r="T257" s="1">
        <v>31</v>
      </c>
      <c r="U257" s="75">
        <v>46</v>
      </c>
    </row>
    <row r="258" spans="1:21" ht="12" customHeight="1" hidden="1">
      <c r="A258" s="6">
        <f>EOMONTH(A259,0)+1</f>
        <v>39479</v>
      </c>
      <c r="B258" s="42"/>
      <c r="C258" s="1">
        <v>103</v>
      </c>
      <c r="D258" s="2">
        <v>103</v>
      </c>
      <c r="E258" s="2">
        <v>205</v>
      </c>
      <c r="F258" s="2">
        <v>290</v>
      </c>
      <c r="G258" s="2">
        <v>290</v>
      </c>
      <c r="H258" s="2">
        <v>10</v>
      </c>
      <c r="I258" s="2">
        <v>24</v>
      </c>
      <c r="J258" s="94">
        <v>15.11</v>
      </c>
      <c r="K258" s="1">
        <v>105</v>
      </c>
      <c r="L258" s="2">
        <v>105</v>
      </c>
      <c r="M258" s="2">
        <v>209</v>
      </c>
      <c r="N258" s="2">
        <v>280</v>
      </c>
      <c r="O258" s="2">
        <v>245</v>
      </c>
      <c r="P258" s="2">
        <v>16</v>
      </c>
      <c r="Q258" s="2">
        <v>23</v>
      </c>
      <c r="R258" s="94">
        <v>4.96</v>
      </c>
      <c r="S258" s="9"/>
      <c r="T258" s="1">
        <v>25</v>
      </c>
      <c r="U258" s="75">
        <v>36</v>
      </c>
    </row>
    <row r="259" spans="1:21" ht="12" customHeight="1" hidden="1">
      <c r="A259" s="6">
        <f>EOMONTH(A260,0)+1</f>
        <v>39448</v>
      </c>
      <c r="B259" s="42"/>
      <c r="C259" s="1">
        <v>103</v>
      </c>
      <c r="D259" s="2">
        <v>104</v>
      </c>
      <c r="E259" s="2">
        <v>206</v>
      </c>
      <c r="F259" s="2">
        <v>290</v>
      </c>
      <c r="G259" s="2">
        <v>300</v>
      </c>
      <c r="H259" s="2">
        <v>7</v>
      </c>
      <c r="I259" s="2">
        <v>23</v>
      </c>
      <c r="J259" s="94">
        <v>16.89</v>
      </c>
      <c r="K259" s="1">
        <v>105</v>
      </c>
      <c r="L259" s="2">
        <v>105</v>
      </c>
      <c r="M259" s="2">
        <v>211</v>
      </c>
      <c r="N259" s="2">
        <v>270</v>
      </c>
      <c r="O259" s="2">
        <v>245</v>
      </c>
      <c r="P259" s="2">
        <v>22</v>
      </c>
      <c r="Q259" s="2">
        <v>22</v>
      </c>
      <c r="R259" s="94">
        <v>4.79</v>
      </c>
      <c r="S259" s="9"/>
      <c r="T259" s="1">
        <v>15</v>
      </c>
      <c r="U259" s="75">
        <v>22</v>
      </c>
    </row>
    <row r="260" spans="1:21" ht="12" customHeight="1" hidden="1">
      <c r="A260" s="6">
        <f>EOMONTH(A261,0)+1</f>
        <v>39417</v>
      </c>
      <c r="B260" s="42"/>
      <c r="C260" s="1">
        <v>103</v>
      </c>
      <c r="D260" s="2">
        <v>103</v>
      </c>
      <c r="E260" s="2">
        <v>204</v>
      </c>
      <c r="F260" s="2">
        <v>262</v>
      </c>
      <c r="G260" s="2">
        <v>267</v>
      </c>
      <c r="H260" s="2">
        <v>6</v>
      </c>
      <c r="I260" s="2">
        <v>31</v>
      </c>
      <c r="J260" s="94">
        <v>15.28</v>
      </c>
      <c r="K260" s="1">
        <v>105</v>
      </c>
      <c r="L260" s="2">
        <v>105</v>
      </c>
      <c r="M260" s="2">
        <v>209</v>
      </c>
      <c r="N260" s="2">
        <v>252</v>
      </c>
      <c r="O260" s="2">
        <v>236</v>
      </c>
      <c r="P260" s="2">
        <v>6</v>
      </c>
      <c r="Q260" s="2">
        <v>30</v>
      </c>
      <c r="R260" s="94">
        <v>4.53</v>
      </c>
      <c r="S260" s="9"/>
      <c r="T260" s="1">
        <v>30</v>
      </c>
      <c r="U260" s="75">
        <v>43</v>
      </c>
    </row>
    <row r="261" spans="1:21" ht="12" customHeight="1" hidden="1">
      <c r="A261" s="6">
        <f>EOMONTH(A262,0)+1</f>
        <v>39387</v>
      </c>
      <c r="B261" s="42"/>
      <c r="C261" s="1">
        <v>103</v>
      </c>
      <c r="D261" s="2">
        <v>104</v>
      </c>
      <c r="E261" s="2">
        <v>205</v>
      </c>
      <c r="F261" s="2">
        <v>274</v>
      </c>
      <c r="G261" s="2">
        <v>265</v>
      </c>
      <c r="H261" s="2">
        <v>8</v>
      </c>
      <c r="I261" s="2">
        <v>37</v>
      </c>
      <c r="J261" s="94">
        <v>15.25</v>
      </c>
      <c r="K261" s="1">
        <v>105</v>
      </c>
      <c r="L261" s="2">
        <v>105</v>
      </c>
      <c r="M261" s="2">
        <v>209</v>
      </c>
      <c r="N261" s="2">
        <v>256</v>
      </c>
      <c r="O261" s="2">
        <v>231</v>
      </c>
      <c r="P261" s="2">
        <v>26</v>
      </c>
      <c r="Q261" s="2">
        <v>36</v>
      </c>
      <c r="R261" s="94">
        <v>4.64</v>
      </c>
      <c r="S261" s="9"/>
      <c r="T261" s="1"/>
      <c r="U261" s="75"/>
    </row>
    <row r="262" spans="1:21" ht="12" customHeight="1" hidden="1">
      <c r="A262" s="6">
        <f>EOMONTH(A263,0)+1</f>
        <v>39356</v>
      </c>
      <c r="B262" s="42"/>
      <c r="C262" s="1">
        <v>104</v>
      </c>
      <c r="D262" s="2">
        <v>105</v>
      </c>
      <c r="E262" s="2">
        <v>207</v>
      </c>
      <c r="F262" s="2">
        <v>290</v>
      </c>
      <c r="G262" s="2">
        <v>280</v>
      </c>
      <c r="H262" s="2">
        <v>13</v>
      </c>
      <c r="I262" s="2">
        <v>39</v>
      </c>
      <c r="J262" s="94">
        <v>15.16</v>
      </c>
      <c r="K262" s="1">
        <v>106</v>
      </c>
      <c r="L262" s="2">
        <v>106</v>
      </c>
      <c r="M262" s="2">
        <v>211</v>
      </c>
      <c r="N262" s="2">
        <v>280</v>
      </c>
      <c r="O262" s="2">
        <v>230</v>
      </c>
      <c r="P262" s="2">
        <v>30</v>
      </c>
      <c r="Q262" s="2">
        <v>38</v>
      </c>
      <c r="R262" s="94">
        <v>4.66</v>
      </c>
      <c r="S262" s="9"/>
      <c r="T262" s="1"/>
      <c r="U262" s="75"/>
    </row>
    <row r="263" spans="1:21" ht="12" customHeight="1" hidden="1">
      <c r="A263" s="6">
        <f>EOMONTH(A264,0)+1</f>
        <v>39326</v>
      </c>
      <c r="B263" s="42"/>
      <c r="C263" s="1">
        <v>103</v>
      </c>
      <c r="D263" s="2">
        <v>104</v>
      </c>
      <c r="E263" s="2">
        <v>206</v>
      </c>
      <c r="F263" s="2">
        <v>260</v>
      </c>
      <c r="G263" s="2">
        <v>260</v>
      </c>
      <c r="H263" s="2">
        <v>3</v>
      </c>
      <c r="I263" s="2">
        <v>50</v>
      </c>
      <c r="J263" s="94">
        <v>14.4</v>
      </c>
      <c r="K263" s="1">
        <v>105</v>
      </c>
      <c r="L263" s="2">
        <v>105</v>
      </c>
      <c r="M263" s="2">
        <v>208</v>
      </c>
      <c r="N263" s="2">
        <v>261</v>
      </c>
      <c r="O263" s="2">
        <v>237</v>
      </c>
      <c r="P263" s="2">
        <v>23</v>
      </c>
      <c r="Q263" s="2">
        <v>50</v>
      </c>
      <c r="R263" s="94">
        <v>4.42</v>
      </c>
      <c r="S263" s="9"/>
      <c r="T263" s="1"/>
      <c r="U263" s="75"/>
    </row>
    <row r="264" spans="1:21" ht="12" customHeight="1" hidden="1">
      <c r="A264" s="6">
        <f>EOMONTH(A265,0)+1</f>
        <v>39295</v>
      </c>
      <c r="B264" s="42"/>
      <c r="C264" s="1">
        <v>102</v>
      </c>
      <c r="D264" s="2">
        <v>102</v>
      </c>
      <c r="E264" s="2">
        <v>202</v>
      </c>
      <c r="F264" s="2">
        <v>280</v>
      </c>
      <c r="G264" s="2">
        <v>290</v>
      </c>
      <c r="H264" s="2">
        <v>5</v>
      </c>
      <c r="I264" s="2">
        <v>47</v>
      </c>
      <c r="J264" s="94">
        <v>14.5</v>
      </c>
      <c r="K264" s="1">
        <v>104</v>
      </c>
      <c r="L264" s="2">
        <v>104</v>
      </c>
      <c r="M264" s="2">
        <v>205</v>
      </c>
      <c r="N264" s="2">
        <v>290</v>
      </c>
      <c r="O264" s="2">
        <v>260</v>
      </c>
      <c r="P264" s="2">
        <v>14</v>
      </c>
      <c r="Q264" s="2">
        <v>47</v>
      </c>
      <c r="R264" s="94">
        <v>4.05</v>
      </c>
      <c r="S264" s="9"/>
      <c r="T264" s="1"/>
      <c r="U264" s="75"/>
    </row>
    <row r="265" spans="1:21" ht="12" customHeight="1" hidden="1">
      <c r="A265" s="6">
        <f>EOMONTH(A266,0)+1</f>
        <v>39264</v>
      </c>
      <c r="B265" s="42"/>
      <c r="C265" s="1">
        <v>104</v>
      </c>
      <c r="D265" s="2">
        <v>104</v>
      </c>
      <c r="E265" s="2">
        <v>207</v>
      </c>
      <c r="F265" s="2">
        <v>275</v>
      </c>
      <c r="G265" s="2">
        <v>280</v>
      </c>
      <c r="H265" s="2">
        <v>6</v>
      </c>
      <c r="I265" s="2">
        <v>43</v>
      </c>
      <c r="J265" s="94">
        <v>15.2</v>
      </c>
      <c r="K265" s="1">
        <v>106</v>
      </c>
      <c r="L265" s="2">
        <v>106</v>
      </c>
      <c r="M265" s="2">
        <v>210</v>
      </c>
      <c r="N265" s="2">
        <v>375</v>
      </c>
      <c r="O265" s="2">
        <v>250</v>
      </c>
      <c r="P265" s="2">
        <v>25</v>
      </c>
      <c r="Q265" s="2">
        <v>42</v>
      </c>
      <c r="R265" s="94">
        <v>4.63</v>
      </c>
      <c r="S265" s="9"/>
      <c r="T265" s="1"/>
      <c r="U265" s="75"/>
    </row>
    <row r="266" spans="1:21" ht="12" customHeight="1" hidden="1">
      <c r="A266" s="6">
        <f>EOMONTH(A267,0)+1</f>
        <v>39234</v>
      </c>
      <c r="B266" s="42"/>
      <c r="C266" s="1">
        <v>104</v>
      </c>
      <c r="D266" s="2">
        <v>104</v>
      </c>
      <c r="E266" s="2">
        <v>206</v>
      </c>
      <c r="F266" s="2">
        <v>275</v>
      </c>
      <c r="G266" s="2">
        <v>280</v>
      </c>
      <c r="H266" s="2">
        <v>9</v>
      </c>
      <c r="I266" s="2">
        <v>44</v>
      </c>
      <c r="J266" s="94">
        <v>13.88</v>
      </c>
      <c r="K266" s="1">
        <v>105</v>
      </c>
      <c r="L266" s="2">
        <v>105</v>
      </c>
      <c r="M266" s="2">
        <v>209</v>
      </c>
      <c r="N266" s="2">
        <v>290</v>
      </c>
      <c r="O266" s="2">
        <v>250</v>
      </c>
      <c r="P266" s="2">
        <v>40</v>
      </c>
      <c r="Q266" s="2">
        <v>44</v>
      </c>
      <c r="R266" s="94">
        <v>4.5</v>
      </c>
      <c r="S266" s="9"/>
      <c r="T266" s="1"/>
      <c r="U266" s="75"/>
    </row>
    <row r="267" spans="1:21" ht="12" customHeight="1" hidden="1">
      <c r="A267" s="6">
        <f>EOMONTH(A268,0)+1</f>
        <v>39203</v>
      </c>
      <c r="B267" s="42"/>
      <c r="C267" s="1">
        <v>104</v>
      </c>
      <c r="D267" s="2">
        <v>105</v>
      </c>
      <c r="E267" s="2">
        <v>208</v>
      </c>
      <c r="F267" s="2">
        <v>275</v>
      </c>
      <c r="G267" s="2">
        <v>290</v>
      </c>
      <c r="H267" s="2">
        <v>5</v>
      </c>
      <c r="I267" s="2">
        <v>36</v>
      </c>
      <c r="J267" s="94">
        <v>14.7</v>
      </c>
      <c r="K267" s="1">
        <v>105</v>
      </c>
      <c r="L267" s="2">
        <v>105</v>
      </c>
      <c r="M267" s="2">
        <v>210</v>
      </c>
      <c r="N267" s="2">
        <v>280</v>
      </c>
      <c r="O267" s="2">
        <v>270</v>
      </c>
      <c r="P267" s="2">
        <v>22</v>
      </c>
      <c r="Q267" s="2">
        <v>35</v>
      </c>
      <c r="R267" s="94">
        <v>4.81</v>
      </c>
      <c r="S267" s="9"/>
      <c r="T267" s="1"/>
      <c r="U267" s="75"/>
    </row>
    <row r="268" spans="1:21" ht="12" customHeight="1" hidden="1">
      <c r="A268" s="6">
        <f>EOMONTH(A269,0)+1</f>
        <v>39173</v>
      </c>
      <c r="B268" s="42"/>
      <c r="C268" s="1">
        <v>102</v>
      </c>
      <c r="D268" s="2">
        <v>102</v>
      </c>
      <c r="E268" s="2">
        <v>203</v>
      </c>
      <c r="F268" s="2">
        <v>264</v>
      </c>
      <c r="G268" s="2">
        <v>267</v>
      </c>
      <c r="H268" s="2">
        <v>6</v>
      </c>
      <c r="I268" s="2">
        <v>38</v>
      </c>
      <c r="J268" s="94">
        <v>13.9</v>
      </c>
      <c r="K268" s="1">
        <v>104</v>
      </c>
      <c r="L268" s="2">
        <v>104</v>
      </c>
      <c r="M268" s="2">
        <v>207</v>
      </c>
      <c r="N268" s="2">
        <v>264</v>
      </c>
      <c r="O268" s="2">
        <v>240</v>
      </c>
      <c r="P268" s="2">
        <v>23</v>
      </c>
      <c r="Q268" s="2">
        <v>37</v>
      </c>
      <c r="R268" s="94">
        <v>4.76</v>
      </c>
      <c r="S268" s="9"/>
      <c r="T268" s="1"/>
      <c r="U268" s="75"/>
    </row>
    <row r="269" spans="1:21" ht="12" customHeight="1" hidden="1">
      <c r="A269" s="6">
        <f>EOMONTH(A270,0)+1</f>
        <v>39142</v>
      </c>
      <c r="B269" s="42"/>
      <c r="C269" s="1">
        <v>104</v>
      </c>
      <c r="D269" s="2">
        <v>104</v>
      </c>
      <c r="E269" s="2">
        <v>208</v>
      </c>
      <c r="F269" s="2">
        <v>275</v>
      </c>
      <c r="G269" s="2">
        <v>290</v>
      </c>
      <c r="H269" s="2">
        <v>11</v>
      </c>
      <c r="I269" s="2">
        <v>27</v>
      </c>
      <c r="J269" s="94">
        <v>15.31</v>
      </c>
      <c r="K269" s="1">
        <v>105</v>
      </c>
      <c r="L269" s="2">
        <v>105</v>
      </c>
      <c r="M269" s="2">
        <v>209</v>
      </c>
      <c r="N269" s="2">
        <v>275</v>
      </c>
      <c r="O269" s="2">
        <v>255</v>
      </c>
      <c r="P269" s="2">
        <v>21</v>
      </c>
      <c r="Q269" s="2">
        <v>25</v>
      </c>
      <c r="R269" s="94">
        <v>5.01</v>
      </c>
      <c r="S269" s="9"/>
      <c r="T269" s="1"/>
      <c r="U269" s="75"/>
    </row>
    <row r="270" spans="1:21" ht="12" customHeight="1" hidden="1">
      <c r="A270" s="6">
        <f>EOMONTH(A271,0)+1</f>
        <v>39114</v>
      </c>
      <c r="B270" s="42"/>
      <c r="C270" s="1">
        <v>103</v>
      </c>
      <c r="D270" s="2">
        <v>104</v>
      </c>
      <c r="E270" s="2">
        <v>207</v>
      </c>
      <c r="F270" s="2">
        <v>280</v>
      </c>
      <c r="G270" s="2">
        <v>290</v>
      </c>
      <c r="H270" s="2">
        <v>5</v>
      </c>
      <c r="I270" s="2">
        <v>28</v>
      </c>
      <c r="J270" s="94">
        <v>15.8</v>
      </c>
      <c r="K270" s="1">
        <v>105</v>
      </c>
      <c r="L270" s="2">
        <v>105</v>
      </c>
      <c r="M270" s="2">
        <v>210</v>
      </c>
      <c r="N270" s="2">
        <v>275</v>
      </c>
      <c r="O270" s="2">
        <v>250</v>
      </c>
      <c r="P270" s="2">
        <v>11</v>
      </c>
      <c r="Q270" s="2">
        <v>27</v>
      </c>
      <c r="R270" s="94">
        <v>5.14</v>
      </c>
      <c r="S270" s="9"/>
      <c r="T270" s="1"/>
      <c r="U270" s="75"/>
    </row>
    <row r="271" spans="1:21" ht="12" customHeight="1" hidden="1">
      <c r="A271" s="6">
        <f>EOMONTH(A272,0)+1</f>
        <v>39083</v>
      </c>
      <c r="B271" s="42"/>
      <c r="C271" s="1">
        <v>102</v>
      </c>
      <c r="D271" s="2">
        <v>103</v>
      </c>
      <c r="E271" s="2">
        <v>204</v>
      </c>
      <c r="F271" s="2">
        <v>280</v>
      </c>
      <c r="G271" s="2">
        <v>290</v>
      </c>
      <c r="H271" s="2">
        <v>7</v>
      </c>
      <c r="I271" s="2">
        <v>29</v>
      </c>
      <c r="J271" s="94">
        <v>15.45</v>
      </c>
      <c r="K271" s="1">
        <v>105</v>
      </c>
      <c r="L271" s="2">
        <v>105</v>
      </c>
      <c r="M271" s="2">
        <v>209</v>
      </c>
      <c r="N271" s="2">
        <v>275</v>
      </c>
      <c r="O271" s="2">
        <v>240</v>
      </c>
      <c r="P271" s="2">
        <v>10</v>
      </c>
      <c r="Q271" s="2">
        <v>28</v>
      </c>
      <c r="R271" s="94">
        <v>5.37</v>
      </c>
      <c r="S271" s="9"/>
      <c r="T271" s="1"/>
      <c r="U271" s="75"/>
    </row>
    <row r="272" spans="1:21" ht="12" customHeight="1" hidden="1">
      <c r="A272" s="6">
        <f>EOMONTH(A273,0)+1</f>
        <v>39052</v>
      </c>
      <c r="B272" s="42"/>
      <c r="C272" s="1">
        <v>102</v>
      </c>
      <c r="D272" s="2">
        <v>102</v>
      </c>
      <c r="E272" s="2">
        <v>203</v>
      </c>
      <c r="F272" s="2">
        <v>300</v>
      </c>
      <c r="G272" s="2">
        <v>300</v>
      </c>
      <c r="H272" s="2">
        <v>7</v>
      </c>
      <c r="I272" s="2">
        <v>35</v>
      </c>
      <c r="J272" s="94">
        <v>15.4</v>
      </c>
      <c r="K272" s="1">
        <v>104</v>
      </c>
      <c r="L272" s="2">
        <v>104</v>
      </c>
      <c r="M272" s="2">
        <v>207</v>
      </c>
      <c r="N272" s="2">
        <v>250</v>
      </c>
      <c r="O272" s="2">
        <v>239</v>
      </c>
      <c r="P272" s="2">
        <v>11</v>
      </c>
      <c r="Q272" s="2">
        <v>34</v>
      </c>
      <c r="R272" s="94">
        <v>5.16</v>
      </c>
      <c r="S272" s="9"/>
      <c r="T272" s="1"/>
      <c r="U272" s="75"/>
    </row>
    <row r="273" spans="1:21" ht="12" customHeight="1" hidden="1">
      <c r="A273" s="6">
        <f>EOMONTH(A274,0)+1</f>
        <v>39022</v>
      </c>
      <c r="B273" s="42"/>
      <c r="C273" s="1">
        <v>104</v>
      </c>
      <c r="D273" s="2">
        <v>105</v>
      </c>
      <c r="E273" s="2">
        <v>209</v>
      </c>
      <c r="F273" s="2">
        <v>280</v>
      </c>
      <c r="G273" s="2">
        <v>280</v>
      </c>
      <c r="H273" s="2">
        <v>8</v>
      </c>
      <c r="I273" s="2">
        <v>30</v>
      </c>
      <c r="J273" s="94">
        <v>15.3</v>
      </c>
      <c r="K273" s="1">
        <v>107</v>
      </c>
      <c r="L273" s="2">
        <v>107</v>
      </c>
      <c r="M273" s="2">
        <v>212</v>
      </c>
      <c r="N273" s="2">
        <v>290</v>
      </c>
      <c r="O273" s="2">
        <v>250</v>
      </c>
      <c r="P273" s="2">
        <v>25</v>
      </c>
      <c r="Q273" s="2">
        <v>29</v>
      </c>
      <c r="R273" s="94">
        <v>4.95</v>
      </c>
      <c r="S273" s="9"/>
      <c r="T273" s="1"/>
      <c r="U273" s="75"/>
    </row>
    <row r="274" spans="1:21" ht="12" customHeight="1" hidden="1">
      <c r="A274" s="6">
        <f>EOMONTH(A275,0)+1</f>
        <v>38991</v>
      </c>
      <c r="B274" s="42"/>
      <c r="C274" s="1">
        <v>102</v>
      </c>
      <c r="D274" s="2">
        <v>102</v>
      </c>
      <c r="E274" s="2">
        <v>204</v>
      </c>
      <c r="F274" s="2">
        <v>280</v>
      </c>
      <c r="G274" s="2">
        <v>290</v>
      </c>
      <c r="H274" s="2">
        <v>6</v>
      </c>
      <c r="I274" s="2">
        <v>41</v>
      </c>
      <c r="J274" s="94">
        <v>14.9</v>
      </c>
      <c r="K274" s="1">
        <v>105</v>
      </c>
      <c r="L274" s="2">
        <v>105</v>
      </c>
      <c r="M274" s="2">
        <v>209</v>
      </c>
      <c r="N274" s="2">
        <v>290</v>
      </c>
      <c r="O274" s="2">
        <v>240</v>
      </c>
      <c r="P274" s="2">
        <v>32</v>
      </c>
      <c r="Q274" s="2">
        <v>40</v>
      </c>
      <c r="R274" s="94">
        <v>4.87</v>
      </c>
      <c r="S274" s="9"/>
      <c r="T274" s="1"/>
      <c r="U274" s="75"/>
    </row>
    <row r="275" spans="1:21" ht="12" customHeight="1" hidden="1">
      <c r="A275" s="6">
        <f>EOMONTH(A276,0)+1</f>
        <v>38961</v>
      </c>
      <c r="B275" s="42"/>
      <c r="C275" s="1">
        <v>105</v>
      </c>
      <c r="D275" s="2">
        <v>105</v>
      </c>
      <c r="E275" s="2">
        <v>208</v>
      </c>
      <c r="F275" s="2">
        <v>290</v>
      </c>
      <c r="G275" s="2">
        <v>290</v>
      </c>
      <c r="H275" s="2">
        <v>13</v>
      </c>
      <c r="I275" s="2">
        <v>45</v>
      </c>
      <c r="J275" s="94">
        <v>15.07</v>
      </c>
      <c r="K275" s="1">
        <v>107</v>
      </c>
      <c r="L275" s="2">
        <v>107</v>
      </c>
      <c r="M275" s="2">
        <v>211</v>
      </c>
      <c r="N275" s="2">
        <v>270</v>
      </c>
      <c r="O275" s="2">
        <v>250</v>
      </c>
      <c r="P275" s="2">
        <v>23</v>
      </c>
      <c r="Q275" s="2">
        <v>44</v>
      </c>
      <c r="R275" s="94">
        <v>5.11</v>
      </c>
      <c r="S275" s="9"/>
      <c r="T275" s="1"/>
      <c r="U275" s="75"/>
    </row>
    <row r="276" spans="1:21" ht="12" customHeight="1" hidden="1">
      <c r="A276" s="6">
        <f>EOMONTH(A277,0)+1</f>
        <v>38930</v>
      </c>
      <c r="B276" s="42"/>
      <c r="C276" s="1">
        <v>104</v>
      </c>
      <c r="D276" s="2">
        <v>104</v>
      </c>
      <c r="E276" s="2">
        <v>206</v>
      </c>
      <c r="F276" s="2">
        <v>310</v>
      </c>
      <c r="G276" s="2">
        <v>310</v>
      </c>
      <c r="H276" s="2">
        <v>10</v>
      </c>
      <c r="I276" s="2">
        <v>45</v>
      </c>
      <c r="J276" s="94">
        <v>16.5</v>
      </c>
      <c r="K276" s="1">
        <v>105</v>
      </c>
      <c r="L276" s="2">
        <v>105</v>
      </c>
      <c r="M276" s="2">
        <v>209</v>
      </c>
      <c r="N276" s="2">
        <v>270</v>
      </c>
      <c r="O276" s="2">
        <v>240</v>
      </c>
      <c r="P276" s="2">
        <v>13</v>
      </c>
      <c r="Q276" s="2">
        <v>44</v>
      </c>
      <c r="R276" s="94">
        <v>4.97</v>
      </c>
      <c r="S276" s="9"/>
      <c r="T276" s="1"/>
      <c r="U276" s="75"/>
    </row>
    <row r="277" spans="1:21" ht="12" customHeight="1" hidden="1">
      <c r="A277" s="6">
        <f>EOMONTH(A278,0)+1</f>
        <v>38899</v>
      </c>
      <c r="B277" s="42"/>
      <c r="C277" s="1">
        <v>104</v>
      </c>
      <c r="D277" s="2">
        <v>104</v>
      </c>
      <c r="E277" s="2">
        <v>207</v>
      </c>
      <c r="F277" s="2">
        <v>290</v>
      </c>
      <c r="G277" s="2">
        <v>290</v>
      </c>
      <c r="H277" s="2">
        <v>6</v>
      </c>
      <c r="I277" s="2">
        <v>45</v>
      </c>
      <c r="J277" s="94">
        <v>16.65</v>
      </c>
      <c r="K277" s="1">
        <v>105</v>
      </c>
      <c r="L277" s="2">
        <v>105</v>
      </c>
      <c r="M277" s="2">
        <v>209</v>
      </c>
      <c r="N277" s="2">
        <v>270</v>
      </c>
      <c r="O277" s="2">
        <v>240</v>
      </c>
      <c r="P277" s="2">
        <v>24</v>
      </c>
      <c r="Q277" s="2">
        <v>45</v>
      </c>
      <c r="R277" s="94">
        <v>5.56</v>
      </c>
      <c r="S277" s="9"/>
      <c r="T277" s="1"/>
      <c r="U277" s="75"/>
    </row>
    <row r="278" spans="1:21" ht="12" customHeight="1" hidden="1">
      <c r="A278" s="43">
        <v>38896</v>
      </c>
      <c r="B278" s="42"/>
      <c r="C278" s="1">
        <v>105</v>
      </c>
      <c r="D278" s="2">
        <v>105</v>
      </c>
      <c r="E278" s="2">
        <v>209</v>
      </c>
      <c r="F278" s="2" t="s">
        <v>176</v>
      </c>
      <c r="G278" s="2" t="s">
        <v>177</v>
      </c>
      <c r="H278" s="2" t="s">
        <v>177</v>
      </c>
      <c r="I278" s="2">
        <v>38</v>
      </c>
      <c r="J278" s="94">
        <v>1.73</v>
      </c>
      <c r="K278" s="1">
        <v>105</v>
      </c>
      <c r="L278" s="2">
        <v>105</v>
      </c>
      <c r="M278" s="2">
        <v>211</v>
      </c>
      <c r="N278" s="2" t="s">
        <v>176</v>
      </c>
      <c r="O278" s="2" t="s">
        <v>177</v>
      </c>
      <c r="P278" s="2" t="s">
        <v>177</v>
      </c>
      <c r="Q278" s="2">
        <v>38</v>
      </c>
      <c r="R278" s="94">
        <v>1.8</v>
      </c>
      <c r="S278" s="9"/>
      <c r="T278" s="1"/>
      <c r="U278" s="75"/>
    </row>
    <row r="279" spans="1:21" s="297" customFormat="1" ht="13.5" customHeight="1">
      <c r="A279" s="295"/>
      <c r="B279" s="295"/>
      <c r="C279" s="295"/>
      <c r="D279" s="295"/>
      <c r="E279" s="295"/>
      <c r="F279" s="295"/>
      <c r="G279" s="295"/>
      <c r="H279" s="295"/>
      <c r="I279" s="295"/>
      <c r="J279" s="443" t="s">
        <v>149</v>
      </c>
      <c r="K279" s="295"/>
      <c r="L279" s="295"/>
      <c r="M279" s="295"/>
      <c r="N279" s="295"/>
      <c r="O279" s="295"/>
      <c r="P279" s="295"/>
      <c r="Q279" s="295"/>
      <c r="R279" s="443" t="s">
        <v>149</v>
      </c>
      <c r="S279" s="296"/>
      <c r="T279" s="295"/>
      <c r="U279" s="295"/>
    </row>
    <row r="280" spans="1:19" ht="12" customHeight="1">
      <c r="A280" s="32"/>
      <c r="B280" s="33"/>
      <c r="C280" s="16" t="s">
        <v>180</v>
      </c>
      <c r="D280" s="17"/>
      <c r="E280" s="17"/>
      <c r="F280" s="17"/>
      <c r="G280" s="17"/>
      <c r="H280" s="17"/>
      <c r="I280" s="17"/>
      <c r="J280" s="34"/>
      <c r="K280" s="16" t="s">
        <v>181</v>
      </c>
      <c r="L280" s="17"/>
      <c r="M280" s="17"/>
      <c r="N280" s="17"/>
      <c r="O280" s="17"/>
      <c r="P280" s="17"/>
      <c r="Q280" s="17"/>
      <c r="R280" s="34"/>
      <c r="S280" s="9"/>
    </row>
    <row r="281" spans="1:19" ht="12" customHeight="1">
      <c r="A281" s="26" t="s">
        <v>11</v>
      </c>
      <c r="B281" s="35"/>
      <c r="C281" s="82" t="s">
        <v>20</v>
      </c>
      <c r="D281" s="83"/>
      <c r="E281" s="84"/>
      <c r="F281" s="78" t="s">
        <v>21</v>
      </c>
      <c r="G281" s="84"/>
      <c r="H281" s="84"/>
      <c r="I281" s="86" t="s">
        <v>7</v>
      </c>
      <c r="J281" s="87" t="s">
        <v>22</v>
      </c>
      <c r="K281" s="82" t="s">
        <v>20</v>
      </c>
      <c r="L281" s="83"/>
      <c r="M281" s="84"/>
      <c r="N281" s="78" t="s">
        <v>21</v>
      </c>
      <c r="O281" s="83"/>
      <c r="P281" s="84"/>
      <c r="Q281" s="86" t="s">
        <v>7</v>
      </c>
      <c r="R281" s="87" t="s">
        <v>22</v>
      </c>
      <c r="S281" s="9"/>
    </row>
    <row r="282" spans="1:19" ht="12" customHeight="1">
      <c r="A282" s="37"/>
      <c r="B282" s="38"/>
      <c r="C282" s="45" t="s">
        <v>23</v>
      </c>
      <c r="D282" s="46" t="s">
        <v>24</v>
      </c>
      <c r="E282" s="46" t="s">
        <v>25</v>
      </c>
      <c r="F282" s="46" t="s">
        <v>26</v>
      </c>
      <c r="G282" s="46" t="s">
        <v>91</v>
      </c>
      <c r="H282" s="46" t="s">
        <v>28</v>
      </c>
      <c r="I282" s="47" t="s">
        <v>29</v>
      </c>
      <c r="J282" s="48" t="s">
        <v>19</v>
      </c>
      <c r="K282" s="45" t="s">
        <v>23</v>
      </c>
      <c r="L282" s="46" t="s">
        <v>24</v>
      </c>
      <c r="M282" s="46" t="s">
        <v>25</v>
      </c>
      <c r="N282" s="46" t="s">
        <v>26</v>
      </c>
      <c r="O282" s="46" t="s">
        <v>27</v>
      </c>
      <c r="P282" s="46" t="s">
        <v>28</v>
      </c>
      <c r="Q282" s="47" t="s">
        <v>29</v>
      </c>
      <c r="R282" s="48" t="s">
        <v>19</v>
      </c>
      <c r="S282" s="9"/>
    </row>
    <row r="283" spans="1:19" ht="12" customHeight="1">
      <c r="A283" s="6">
        <f>EOMONTH(A284,0)+1</f>
        <v>41426</v>
      </c>
      <c r="B283" s="42"/>
      <c r="C283" s="1"/>
      <c r="D283" s="2"/>
      <c r="E283" s="2"/>
      <c r="F283" s="89"/>
      <c r="G283" s="89"/>
      <c r="H283" s="89"/>
      <c r="I283" s="2"/>
      <c r="J283" s="94"/>
      <c r="K283" s="1"/>
      <c r="L283" s="2"/>
      <c r="M283" s="2"/>
      <c r="N283" s="89"/>
      <c r="O283" s="89"/>
      <c r="P283" s="89"/>
      <c r="Q283" s="2"/>
      <c r="R283" s="91"/>
      <c r="S283" s="9"/>
    </row>
    <row r="284" spans="1:19" ht="12" customHeight="1">
      <c r="A284" s="6">
        <f>EOMONTH(A285,0)+1</f>
        <v>41395</v>
      </c>
      <c r="B284" s="42"/>
      <c r="C284" s="1">
        <v>211</v>
      </c>
      <c r="D284" s="2">
        <v>210</v>
      </c>
      <c r="E284" s="2">
        <v>211</v>
      </c>
      <c r="F284" s="89">
        <v>200</v>
      </c>
      <c r="G284" s="89">
        <v>225</v>
      </c>
      <c r="H284" s="89">
        <v>208</v>
      </c>
      <c r="I284" s="2">
        <v>36</v>
      </c>
      <c r="J284" s="94">
        <v>10.98</v>
      </c>
      <c r="K284" s="1">
        <v>209</v>
      </c>
      <c r="L284" s="2">
        <v>208</v>
      </c>
      <c r="M284" s="2">
        <v>208</v>
      </c>
      <c r="N284" s="89">
        <v>168</v>
      </c>
      <c r="O284" s="89">
        <v>175</v>
      </c>
      <c r="P284" s="89">
        <v>182</v>
      </c>
      <c r="Q284" s="2">
        <v>33</v>
      </c>
      <c r="R284" s="91">
        <v>81.2</v>
      </c>
      <c r="S284" s="9"/>
    </row>
    <row r="285" spans="1:19" ht="12" customHeight="1">
      <c r="A285" s="6">
        <f>EOMONTH(A286,0)+1</f>
        <v>41365</v>
      </c>
      <c r="B285" s="42"/>
      <c r="C285" s="1">
        <v>208</v>
      </c>
      <c r="D285" s="2">
        <v>207</v>
      </c>
      <c r="E285" s="2">
        <v>208</v>
      </c>
      <c r="F285" s="89">
        <v>236</v>
      </c>
      <c r="G285" s="89">
        <v>270</v>
      </c>
      <c r="H285" s="89">
        <v>239</v>
      </c>
      <c r="I285" s="2">
        <v>38</v>
      </c>
      <c r="J285" s="94">
        <v>10.89</v>
      </c>
      <c r="K285" s="1">
        <v>205</v>
      </c>
      <c r="L285" s="2">
        <v>203</v>
      </c>
      <c r="M285" s="2">
        <v>204</v>
      </c>
      <c r="N285" s="89">
        <v>126</v>
      </c>
      <c r="O285" s="89">
        <v>116</v>
      </c>
      <c r="P285" s="89">
        <v>118</v>
      </c>
      <c r="Q285" s="2">
        <v>35</v>
      </c>
      <c r="R285" s="91">
        <v>78.2</v>
      </c>
      <c r="S285" s="9"/>
    </row>
    <row r="286" spans="1:19" ht="12" customHeight="1">
      <c r="A286" s="6">
        <f>EOMONTH(A287,0)+1</f>
        <v>41334</v>
      </c>
      <c r="B286" s="42"/>
      <c r="C286" s="1">
        <v>210</v>
      </c>
      <c r="D286" s="2">
        <v>210</v>
      </c>
      <c r="E286" s="2">
        <v>221</v>
      </c>
      <c r="F286" s="89">
        <v>161</v>
      </c>
      <c r="G286" s="89">
        <v>178</v>
      </c>
      <c r="H286" s="89">
        <v>169</v>
      </c>
      <c r="I286" s="2">
        <v>36</v>
      </c>
      <c r="J286" s="94">
        <v>11.32</v>
      </c>
      <c r="K286" s="1">
        <v>208</v>
      </c>
      <c r="L286" s="2">
        <v>207</v>
      </c>
      <c r="M286" s="2">
        <v>208</v>
      </c>
      <c r="N286" s="89">
        <v>169</v>
      </c>
      <c r="O286" s="89">
        <v>150</v>
      </c>
      <c r="P286" s="89">
        <v>180</v>
      </c>
      <c r="Q286" s="2">
        <v>34</v>
      </c>
      <c r="R286" s="91">
        <v>80.7</v>
      </c>
      <c r="S286" s="9"/>
    </row>
    <row r="287" spans="1:19" ht="12" customHeight="1">
      <c r="A287" s="6">
        <f>EOMONTH(A288,0)+1</f>
        <v>41306</v>
      </c>
      <c r="B287" s="42"/>
      <c r="C287" s="1">
        <v>212</v>
      </c>
      <c r="D287" s="2">
        <v>211</v>
      </c>
      <c r="E287" s="2">
        <v>212</v>
      </c>
      <c r="F287" s="89">
        <v>103</v>
      </c>
      <c r="G287" s="89">
        <v>112</v>
      </c>
      <c r="H287" s="89">
        <v>111</v>
      </c>
      <c r="I287" s="2">
        <v>22</v>
      </c>
      <c r="J287" s="94">
        <v>10.79</v>
      </c>
      <c r="K287" s="1">
        <v>209</v>
      </c>
      <c r="L287" s="2">
        <v>208</v>
      </c>
      <c r="M287" s="2">
        <v>209</v>
      </c>
      <c r="N287" s="89">
        <v>315</v>
      </c>
      <c r="O287" s="89">
        <v>300</v>
      </c>
      <c r="P287" s="89">
        <v>330</v>
      </c>
      <c r="Q287" s="2">
        <v>24</v>
      </c>
      <c r="R287" s="91">
        <v>86.8</v>
      </c>
      <c r="S287" s="9"/>
    </row>
    <row r="288" spans="1:19" ht="12" customHeight="1">
      <c r="A288" s="6">
        <f>EOMONTH(A289,0)+1</f>
        <v>41275</v>
      </c>
      <c r="B288" s="42"/>
      <c r="C288" s="1">
        <v>212</v>
      </c>
      <c r="D288" s="2">
        <v>211</v>
      </c>
      <c r="E288" s="2">
        <v>214</v>
      </c>
      <c r="F288" s="89">
        <v>150</v>
      </c>
      <c r="G288" s="89">
        <v>155</v>
      </c>
      <c r="H288" s="89">
        <v>158</v>
      </c>
      <c r="I288" s="2">
        <v>22</v>
      </c>
      <c r="J288" s="94">
        <v>10.37</v>
      </c>
      <c r="K288" s="1">
        <v>209</v>
      </c>
      <c r="L288" s="2">
        <v>208</v>
      </c>
      <c r="M288" s="2">
        <v>210</v>
      </c>
      <c r="N288" s="89">
        <v>310</v>
      </c>
      <c r="O288" s="89">
        <v>290</v>
      </c>
      <c r="P288" s="89">
        <v>320</v>
      </c>
      <c r="Q288" s="2">
        <v>24</v>
      </c>
      <c r="R288" s="91">
        <v>85.7</v>
      </c>
      <c r="S288" s="9"/>
    </row>
    <row r="289" spans="1:19" ht="12" customHeight="1">
      <c r="A289" s="6">
        <f>EOMONTH(A290,0)+1</f>
        <v>41244</v>
      </c>
      <c r="B289" s="42"/>
      <c r="C289" s="1">
        <v>210</v>
      </c>
      <c r="D289" s="2">
        <v>209</v>
      </c>
      <c r="E289" s="2">
        <v>211</v>
      </c>
      <c r="F289" s="89">
        <v>86</v>
      </c>
      <c r="G289" s="89">
        <v>95</v>
      </c>
      <c r="H289" s="89">
        <v>96</v>
      </c>
      <c r="I289" s="2">
        <v>24</v>
      </c>
      <c r="J289" s="94">
        <v>10.6</v>
      </c>
      <c r="K289" s="1">
        <v>208</v>
      </c>
      <c r="L289" s="2">
        <v>205</v>
      </c>
      <c r="M289" s="2">
        <v>209</v>
      </c>
      <c r="N289" s="89">
        <v>230</v>
      </c>
      <c r="O289" s="89">
        <v>200</v>
      </c>
      <c r="P289" s="89">
        <v>235</v>
      </c>
      <c r="Q289" s="2">
        <v>25</v>
      </c>
      <c r="R289" s="91">
        <v>80.6</v>
      </c>
      <c r="S289" s="9"/>
    </row>
    <row r="290" spans="1:19" ht="12" customHeight="1">
      <c r="A290" s="6">
        <f>EOMONTH(A291,0)+1</f>
        <v>41214</v>
      </c>
      <c r="B290" s="42"/>
      <c r="C290" s="1">
        <v>211</v>
      </c>
      <c r="D290" s="2">
        <v>210</v>
      </c>
      <c r="E290" s="2">
        <v>213</v>
      </c>
      <c r="F290" s="89">
        <v>87</v>
      </c>
      <c r="G290" s="89">
        <v>92</v>
      </c>
      <c r="H290" s="89">
        <v>92</v>
      </c>
      <c r="I290" s="2">
        <v>24</v>
      </c>
      <c r="J290" s="94">
        <v>11.89</v>
      </c>
      <c r="K290" s="1">
        <v>209</v>
      </c>
      <c r="L290" s="2">
        <v>208</v>
      </c>
      <c r="M290" s="2">
        <v>209</v>
      </c>
      <c r="N290" s="89">
        <v>217</v>
      </c>
      <c r="O290" s="89">
        <v>192</v>
      </c>
      <c r="P290" s="89">
        <v>203</v>
      </c>
      <c r="Q290" s="2">
        <v>23</v>
      </c>
      <c r="R290" s="91">
        <v>83.2</v>
      </c>
      <c r="S290" s="9"/>
    </row>
    <row r="291" spans="1:19" ht="12" customHeight="1">
      <c r="A291" s="6">
        <f>EOMONTH(A292,0)+1</f>
        <v>41183</v>
      </c>
      <c r="B291" s="42"/>
      <c r="C291" s="1">
        <v>208</v>
      </c>
      <c r="D291" s="2">
        <v>208</v>
      </c>
      <c r="E291" s="2">
        <v>208</v>
      </c>
      <c r="F291" s="89">
        <v>170</v>
      </c>
      <c r="G291" s="89">
        <v>197</v>
      </c>
      <c r="H291" s="89">
        <v>177</v>
      </c>
      <c r="I291" s="2">
        <v>37</v>
      </c>
      <c r="J291" s="94">
        <v>11.63</v>
      </c>
      <c r="K291" s="1">
        <v>203</v>
      </c>
      <c r="L291" s="2">
        <v>203</v>
      </c>
      <c r="M291" s="2">
        <v>204</v>
      </c>
      <c r="N291" s="89">
        <v>140</v>
      </c>
      <c r="O291" s="89">
        <v>134</v>
      </c>
      <c r="P291" s="89">
        <v>139</v>
      </c>
      <c r="Q291" s="2">
        <v>35</v>
      </c>
      <c r="R291" s="91">
        <v>79.5</v>
      </c>
      <c r="S291" s="9"/>
    </row>
    <row r="292" spans="1:19" ht="12" customHeight="1">
      <c r="A292" s="6">
        <f>EOMONTH(A293,0)+1</f>
        <v>41153</v>
      </c>
      <c r="B292" s="42"/>
      <c r="C292" s="1">
        <v>204</v>
      </c>
      <c r="D292" s="2">
        <v>203</v>
      </c>
      <c r="E292" s="2">
        <v>207</v>
      </c>
      <c r="F292" s="89">
        <v>290</v>
      </c>
      <c r="G292" s="89">
        <v>320</v>
      </c>
      <c r="H292" s="89">
        <v>300</v>
      </c>
      <c r="I292" s="2">
        <v>56</v>
      </c>
      <c r="J292" s="94">
        <v>11.87</v>
      </c>
      <c r="K292" s="1">
        <v>204</v>
      </c>
      <c r="L292" s="2">
        <v>202</v>
      </c>
      <c r="M292" s="2">
        <v>205</v>
      </c>
      <c r="N292" s="89">
        <v>185</v>
      </c>
      <c r="O292" s="89">
        <v>167</v>
      </c>
      <c r="P292" s="89">
        <v>179</v>
      </c>
      <c r="Q292" s="2">
        <v>48</v>
      </c>
      <c r="R292" s="91">
        <v>74.2</v>
      </c>
      <c r="S292" s="9"/>
    </row>
    <row r="293" spans="1:19" ht="12" customHeight="1">
      <c r="A293" s="6">
        <f>EOMONTH(A294,0)+1</f>
        <v>41122</v>
      </c>
      <c r="B293" s="42"/>
      <c r="C293" s="1">
        <v>210</v>
      </c>
      <c r="D293" s="2">
        <v>209</v>
      </c>
      <c r="E293" s="2">
        <v>210</v>
      </c>
      <c r="F293" s="89">
        <v>305</v>
      </c>
      <c r="G293" s="89">
        <v>330</v>
      </c>
      <c r="H293" s="89">
        <v>305</v>
      </c>
      <c r="I293" s="2">
        <v>49</v>
      </c>
      <c r="J293" s="94">
        <v>13.07</v>
      </c>
      <c r="K293" s="1">
        <v>208</v>
      </c>
      <c r="L293" s="2">
        <v>206</v>
      </c>
      <c r="M293" s="2">
        <v>208</v>
      </c>
      <c r="N293" s="89">
        <v>154</v>
      </c>
      <c r="O293" s="89">
        <v>143</v>
      </c>
      <c r="P293" s="89">
        <v>155</v>
      </c>
      <c r="Q293" s="2">
        <v>43</v>
      </c>
      <c r="R293" s="91">
        <v>81.3</v>
      </c>
      <c r="S293" s="9"/>
    </row>
    <row r="294" spans="1:19" ht="12" customHeight="1">
      <c r="A294" s="6">
        <f>EOMONTH(A295,0)+1</f>
        <v>41091</v>
      </c>
      <c r="B294" s="42"/>
      <c r="C294" s="1">
        <v>209</v>
      </c>
      <c r="D294" s="2">
        <v>209</v>
      </c>
      <c r="E294" s="2">
        <v>210</v>
      </c>
      <c r="F294" s="89">
        <v>300</v>
      </c>
      <c r="G294" s="89">
        <v>320</v>
      </c>
      <c r="H294" s="89">
        <v>310</v>
      </c>
      <c r="I294" s="2">
        <v>49</v>
      </c>
      <c r="J294" s="94">
        <v>12.77</v>
      </c>
      <c r="K294" s="1">
        <v>207</v>
      </c>
      <c r="L294" s="2">
        <v>206</v>
      </c>
      <c r="M294" s="2">
        <v>208</v>
      </c>
      <c r="N294" s="89">
        <v>273</v>
      </c>
      <c r="O294" s="89">
        <v>253</v>
      </c>
      <c r="P294" s="89">
        <v>280</v>
      </c>
      <c r="Q294" s="2">
        <v>43</v>
      </c>
      <c r="R294" s="91">
        <v>82.6</v>
      </c>
      <c r="S294" s="9"/>
    </row>
    <row r="295" spans="1:19" ht="12" customHeight="1">
      <c r="A295" s="6">
        <f>EOMONTH(A296,0)+1</f>
        <v>41061</v>
      </c>
      <c r="B295" s="42"/>
      <c r="C295" s="1">
        <v>208</v>
      </c>
      <c r="D295" s="2">
        <v>208</v>
      </c>
      <c r="E295" s="2">
        <v>210</v>
      </c>
      <c r="F295" s="89">
        <v>320</v>
      </c>
      <c r="G295" s="89">
        <v>340</v>
      </c>
      <c r="H295" s="89">
        <v>320</v>
      </c>
      <c r="I295" s="2">
        <v>49</v>
      </c>
      <c r="J295" s="94">
        <v>11.45</v>
      </c>
      <c r="K295" s="1">
        <v>206</v>
      </c>
      <c r="L295" s="2">
        <v>205</v>
      </c>
      <c r="M295" s="2">
        <v>206</v>
      </c>
      <c r="N295" s="89">
        <v>155</v>
      </c>
      <c r="O295" s="89">
        <v>142</v>
      </c>
      <c r="P295" s="89">
        <v>155</v>
      </c>
      <c r="Q295" s="2">
        <v>44</v>
      </c>
      <c r="R295" s="91">
        <v>75.4</v>
      </c>
      <c r="S295" s="9"/>
    </row>
    <row r="296" spans="1:19" ht="12" customHeight="1" hidden="1">
      <c r="A296" s="6">
        <f>EOMONTH(A297,0)+1</f>
        <v>41030</v>
      </c>
      <c r="B296" s="42"/>
      <c r="C296" s="1">
        <v>211</v>
      </c>
      <c r="D296" s="2">
        <v>210</v>
      </c>
      <c r="E296" s="2">
        <v>211</v>
      </c>
      <c r="F296" s="89">
        <v>281</v>
      </c>
      <c r="G296" s="89">
        <v>325</v>
      </c>
      <c r="H296" s="89">
        <v>281</v>
      </c>
      <c r="I296" s="2">
        <v>47</v>
      </c>
      <c r="J296" s="94">
        <v>10.52</v>
      </c>
      <c r="K296" s="1">
        <v>208</v>
      </c>
      <c r="L296" s="2">
        <v>207</v>
      </c>
      <c r="M296" s="2">
        <v>207</v>
      </c>
      <c r="N296" s="89">
        <v>103</v>
      </c>
      <c r="O296" s="89">
        <v>97</v>
      </c>
      <c r="P296" s="89">
        <v>97</v>
      </c>
      <c r="Q296" s="2">
        <v>43</v>
      </c>
      <c r="R296" s="91">
        <v>77.6</v>
      </c>
      <c r="S296" s="9"/>
    </row>
    <row r="297" spans="1:19" ht="12" customHeight="1" hidden="1">
      <c r="A297" s="6">
        <f>EOMONTH(A298,0)+1</f>
        <v>41000</v>
      </c>
      <c r="B297" s="42"/>
      <c r="C297" s="1">
        <v>212</v>
      </c>
      <c r="D297" s="2">
        <v>212</v>
      </c>
      <c r="E297" s="2">
        <v>212</v>
      </c>
      <c r="F297" s="89">
        <v>216</v>
      </c>
      <c r="G297" s="89">
        <v>240</v>
      </c>
      <c r="H297" s="89">
        <v>219</v>
      </c>
      <c r="I297" s="2">
        <v>35</v>
      </c>
      <c r="J297" s="94">
        <v>9.6</v>
      </c>
      <c r="K297" s="1">
        <v>210</v>
      </c>
      <c r="L297" s="2">
        <v>209</v>
      </c>
      <c r="M297" s="2">
        <v>210</v>
      </c>
      <c r="N297" s="89">
        <v>84</v>
      </c>
      <c r="O297" s="89">
        <v>65</v>
      </c>
      <c r="P297" s="89">
        <v>75</v>
      </c>
      <c r="Q297" s="2">
        <v>31</v>
      </c>
      <c r="R297" s="91">
        <v>83.2</v>
      </c>
      <c r="S297" s="9"/>
    </row>
    <row r="298" spans="1:19" ht="12" customHeight="1" hidden="1">
      <c r="A298" s="6">
        <f>EOMONTH(A299,0)+1</f>
        <v>40969</v>
      </c>
      <c r="B298" s="42"/>
      <c r="C298" s="1">
        <v>210</v>
      </c>
      <c r="D298" s="2">
        <v>209</v>
      </c>
      <c r="E298" s="2">
        <v>211</v>
      </c>
      <c r="F298" s="89">
        <v>171</v>
      </c>
      <c r="G298" s="89">
        <v>187</v>
      </c>
      <c r="H298" s="89">
        <v>172</v>
      </c>
      <c r="I298" s="2">
        <v>30</v>
      </c>
      <c r="J298" s="94">
        <v>11.54</v>
      </c>
      <c r="K298" s="1">
        <v>208</v>
      </c>
      <c r="L298" s="2">
        <v>207</v>
      </c>
      <c r="M298" s="2">
        <v>208</v>
      </c>
      <c r="N298" s="89">
        <v>164</v>
      </c>
      <c r="O298" s="89">
        <v>146</v>
      </c>
      <c r="P298" s="89">
        <v>162</v>
      </c>
      <c r="Q298" s="2">
        <v>29</v>
      </c>
      <c r="R298" s="91">
        <v>86.2</v>
      </c>
      <c r="S298" s="9"/>
    </row>
    <row r="299" spans="1:19" ht="12" customHeight="1" hidden="1">
      <c r="A299" s="6">
        <f>EOMONTH(A300,0)+1</f>
        <v>40940</v>
      </c>
      <c r="B299" s="42"/>
      <c r="C299" s="1">
        <v>210</v>
      </c>
      <c r="D299" s="2">
        <v>209</v>
      </c>
      <c r="E299" s="2">
        <v>211</v>
      </c>
      <c r="F299" s="89">
        <v>101</v>
      </c>
      <c r="G299" s="89">
        <v>104</v>
      </c>
      <c r="H299" s="89">
        <v>112</v>
      </c>
      <c r="I299" s="2">
        <v>24</v>
      </c>
      <c r="J299" s="94">
        <v>8.82</v>
      </c>
      <c r="K299" s="1">
        <v>207</v>
      </c>
      <c r="L299" s="2">
        <v>205</v>
      </c>
      <c r="M299" s="2">
        <v>208</v>
      </c>
      <c r="N299" s="89">
        <v>215</v>
      </c>
      <c r="O299" s="89">
        <v>190</v>
      </c>
      <c r="P299" s="89">
        <v>222</v>
      </c>
      <c r="Q299" s="2">
        <v>25</v>
      </c>
      <c r="R299" s="91">
        <v>82.2</v>
      </c>
      <c r="S299" s="9"/>
    </row>
    <row r="300" spans="1:19" ht="12" customHeight="1" hidden="1">
      <c r="A300" s="6">
        <f>EOMONTH(A301,0)+1</f>
        <v>40909</v>
      </c>
      <c r="B300" s="42"/>
      <c r="C300" s="1">
        <v>210</v>
      </c>
      <c r="D300" s="2">
        <v>211</v>
      </c>
      <c r="E300" s="2">
        <v>212</v>
      </c>
      <c r="F300" s="89">
        <v>149</v>
      </c>
      <c r="G300" s="89">
        <v>160</v>
      </c>
      <c r="H300" s="89">
        <v>165</v>
      </c>
      <c r="I300" s="2">
        <v>25</v>
      </c>
      <c r="J300" s="94">
        <v>9.68</v>
      </c>
      <c r="K300" s="1">
        <v>208</v>
      </c>
      <c r="L300" s="2">
        <v>206</v>
      </c>
      <c r="M300" s="2">
        <v>209</v>
      </c>
      <c r="N300" s="89">
        <v>265</v>
      </c>
      <c r="O300" s="89">
        <v>235</v>
      </c>
      <c r="P300" s="89">
        <v>235</v>
      </c>
      <c r="Q300" s="2">
        <v>25</v>
      </c>
      <c r="R300" s="91">
        <v>80.9</v>
      </c>
      <c r="S300" s="9"/>
    </row>
    <row r="301" spans="1:19" ht="12" customHeight="1" hidden="1">
      <c r="A301" s="6">
        <f>EOMONTH(A302,0)+1</f>
        <v>40878</v>
      </c>
      <c r="B301" s="42"/>
      <c r="C301" s="1">
        <v>212</v>
      </c>
      <c r="D301" s="2">
        <v>211</v>
      </c>
      <c r="E301" s="2">
        <v>213</v>
      </c>
      <c r="F301" s="89">
        <v>118</v>
      </c>
      <c r="G301" s="89">
        <v>123</v>
      </c>
      <c r="H301" s="89">
        <v>123</v>
      </c>
      <c r="I301" s="2">
        <v>24</v>
      </c>
      <c r="J301" s="94">
        <v>9.58</v>
      </c>
      <c r="K301" s="1">
        <v>209</v>
      </c>
      <c r="L301" s="2">
        <v>208</v>
      </c>
      <c r="M301" s="2">
        <v>210</v>
      </c>
      <c r="N301" s="89">
        <v>325</v>
      </c>
      <c r="O301" s="89">
        <v>295</v>
      </c>
      <c r="P301" s="89">
        <v>329</v>
      </c>
      <c r="Q301" s="2">
        <v>25</v>
      </c>
      <c r="R301" s="91">
        <v>86.2</v>
      </c>
      <c r="S301" s="9"/>
    </row>
    <row r="302" spans="1:19" ht="12" customHeight="1" hidden="1">
      <c r="A302" s="6">
        <f>EOMONTH(A303,0)+1</f>
        <v>40848</v>
      </c>
      <c r="B302" s="42"/>
      <c r="C302" s="1">
        <v>211</v>
      </c>
      <c r="D302" s="2">
        <v>210</v>
      </c>
      <c r="E302" s="2">
        <v>211</v>
      </c>
      <c r="F302" s="89">
        <v>136</v>
      </c>
      <c r="G302" s="89">
        <v>147</v>
      </c>
      <c r="H302" s="89">
        <v>143</v>
      </c>
      <c r="I302" s="2">
        <v>27</v>
      </c>
      <c r="J302" s="94">
        <v>9.87</v>
      </c>
      <c r="K302" s="1">
        <v>208</v>
      </c>
      <c r="L302" s="2">
        <v>207</v>
      </c>
      <c r="M302" s="2">
        <v>208</v>
      </c>
      <c r="N302" s="89">
        <v>140</v>
      </c>
      <c r="O302" s="89">
        <v>124</v>
      </c>
      <c r="P302" s="89">
        <v>132</v>
      </c>
      <c r="Q302" s="2">
        <v>26</v>
      </c>
      <c r="R302" s="91">
        <v>82.4</v>
      </c>
      <c r="S302" s="9"/>
    </row>
    <row r="303" spans="1:19" ht="12" customHeight="1" hidden="1">
      <c r="A303" s="6">
        <f>EOMONTH(A304,0)+1</f>
        <v>40817</v>
      </c>
      <c r="B303" s="42"/>
      <c r="C303" s="1">
        <v>212</v>
      </c>
      <c r="D303" s="2">
        <v>211</v>
      </c>
      <c r="E303" s="2">
        <v>212</v>
      </c>
      <c r="F303" s="89">
        <v>164</v>
      </c>
      <c r="G303" s="89">
        <v>195</v>
      </c>
      <c r="H303" s="89">
        <v>195</v>
      </c>
      <c r="I303" s="2">
        <v>40</v>
      </c>
      <c r="J303" s="94">
        <v>10.27</v>
      </c>
      <c r="K303" s="1">
        <v>210</v>
      </c>
      <c r="L303" s="2">
        <v>209</v>
      </c>
      <c r="M303" s="2">
        <v>210</v>
      </c>
      <c r="N303" s="89">
        <v>198</v>
      </c>
      <c r="O303" s="89">
        <v>188</v>
      </c>
      <c r="P303" s="89">
        <v>190</v>
      </c>
      <c r="Q303" s="2">
        <v>37</v>
      </c>
      <c r="R303" s="91">
        <v>81.4</v>
      </c>
      <c r="S303" s="9"/>
    </row>
    <row r="304" spans="1:19" ht="12" customHeight="1" hidden="1">
      <c r="A304" s="6">
        <f>EOMONTH(A305,0)+1</f>
        <v>40787</v>
      </c>
      <c r="B304" s="42"/>
      <c r="C304" s="1">
        <v>208</v>
      </c>
      <c r="D304" s="2">
        <v>207</v>
      </c>
      <c r="E304" s="2">
        <v>209</v>
      </c>
      <c r="F304" s="89">
        <v>420</v>
      </c>
      <c r="G304" s="89">
        <v>450</v>
      </c>
      <c r="H304" s="89">
        <v>420</v>
      </c>
      <c r="I304" s="2">
        <v>59</v>
      </c>
      <c r="J304" s="94">
        <v>11.83</v>
      </c>
      <c r="K304" s="1">
        <v>206</v>
      </c>
      <c r="L304" s="2">
        <v>205</v>
      </c>
      <c r="M304" s="2">
        <v>207</v>
      </c>
      <c r="N304" s="89">
        <v>170</v>
      </c>
      <c r="O304" s="89">
        <v>158</v>
      </c>
      <c r="P304" s="89">
        <v>170</v>
      </c>
      <c r="Q304" s="2">
        <v>50</v>
      </c>
      <c r="R304" s="91">
        <v>75.8</v>
      </c>
      <c r="S304" s="9"/>
    </row>
    <row r="305" spans="1:19" ht="12" customHeight="1" hidden="1">
      <c r="A305" s="6">
        <f>EOMONTH(A306,0)+1</f>
        <v>40756</v>
      </c>
      <c r="B305" s="42"/>
      <c r="C305" s="1">
        <v>208</v>
      </c>
      <c r="D305" s="2">
        <v>208</v>
      </c>
      <c r="E305" s="2">
        <v>209</v>
      </c>
      <c r="F305" s="89">
        <v>345</v>
      </c>
      <c r="G305" s="89">
        <v>370</v>
      </c>
      <c r="H305" s="89">
        <v>350</v>
      </c>
      <c r="I305" s="2">
        <v>59</v>
      </c>
      <c r="J305" s="94">
        <v>12.8</v>
      </c>
      <c r="K305" s="1">
        <v>206</v>
      </c>
      <c r="L305" s="2">
        <v>204</v>
      </c>
      <c r="M305" s="2">
        <v>206</v>
      </c>
      <c r="N305" s="89">
        <v>175</v>
      </c>
      <c r="O305" s="89">
        <v>120</v>
      </c>
      <c r="P305" s="89">
        <v>175</v>
      </c>
      <c r="Q305" s="2">
        <v>50</v>
      </c>
      <c r="R305" s="91">
        <v>76.5</v>
      </c>
      <c r="S305" s="9"/>
    </row>
    <row r="306" spans="1:19" ht="12" customHeight="1" hidden="1">
      <c r="A306" s="6">
        <f>EOMONTH(A307,0)+1</f>
        <v>40725</v>
      </c>
      <c r="B306" s="42"/>
      <c r="C306" s="1">
        <v>208</v>
      </c>
      <c r="D306" s="2">
        <v>207</v>
      </c>
      <c r="E306" s="2">
        <v>209</v>
      </c>
      <c r="F306" s="89">
        <v>380</v>
      </c>
      <c r="G306" s="89">
        <v>420</v>
      </c>
      <c r="H306" s="89">
        <v>380</v>
      </c>
      <c r="I306" s="2">
        <v>56</v>
      </c>
      <c r="J306" s="94">
        <v>12.33</v>
      </c>
      <c r="K306" s="1">
        <v>207</v>
      </c>
      <c r="L306" s="2">
        <v>204</v>
      </c>
      <c r="M306" s="2">
        <v>206</v>
      </c>
      <c r="N306" s="89">
        <v>190</v>
      </c>
      <c r="O306" s="89">
        <v>175</v>
      </c>
      <c r="P306" s="89">
        <v>190</v>
      </c>
      <c r="Q306" s="2">
        <v>49</v>
      </c>
      <c r="R306" s="91">
        <v>77</v>
      </c>
      <c r="S306" s="9"/>
    </row>
    <row r="307" spans="1:19" ht="12" customHeight="1" hidden="1">
      <c r="A307" s="6">
        <f>EOMONTH(A308,0)+1</f>
        <v>40695</v>
      </c>
      <c r="B307" s="42"/>
      <c r="C307" s="1">
        <v>209</v>
      </c>
      <c r="D307" s="2">
        <v>209</v>
      </c>
      <c r="E307" s="2">
        <v>210</v>
      </c>
      <c r="F307" s="89">
        <v>233</v>
      </c>
      <c r="G307" s="89">
        <v>276</v>
      </c>
      <c r="H307" s="89">
        <v>259</v>
      </c>
      <c r="I307" s="2">
        <v>47</v>
      </c>
      <c r="J307" s="94">
        <v>10.47</v>
      </c>
      <c r="K307" s="1">
        <v>207</v>
      </c>
      <c r="L307" s="2">
        <v>206</v>
      </c>
      <c r="M307" s="2">
        <v>206</v>
      </c>
      <c r="N307" s="89">
        <v>95</v>
      </c>
      <c r="O307" s="89">
        <v>86</v>
      </c>
      <c r="P307" s="89">
        <v>82</v>
      </c>
      <c r="Q307" s="2">
        <v>42</v>
      </c>
      <c r="R307" s="91">
        <v>78.4</v>
      </c>
      <c r="S307" s="9"/>
    </row>
    <row r="308" spans="1:19" ht="12" customHeight="1" hidden="1">
      <c r="A308" s="6">
        <f>EOMONTH(A309,0)+1</f>
        <v>40664</v>
      </c>
      <c r="B308" s="42"/>
      <c r="C308" s="1">
        <v>209</v>
      </c>
      <c r="D308" s="2">
        <v>209</v>
      </c>
      <c r="E308" s="2">
        <v>210</v>
      </c>
      <c r="F308" s="89">
        <v>216</v>
      </c>
      <c r="G308" s="89">
        <v>245</v>
      </c>
      <c r="H308" s="89">
        <v>206</v>
      </c>
      <c r="I308" s="2">
        <v>46</v>
      </c>
      <c r="J308" s="94">
        <v>11.01</v>
      </c>
      <c r="K308" s="1">
        <v>209</v>
      </c>
      <c r="L308" s="2">
        <v>208</v>
      </c>
      <c r="M308" s="2">
        <v>209</v>
      </c>
      <c r="N308" s="89">
        <v>175</v>
      </c>
      <c r="O308" s="89">
        <v>161</v>
      </c>
      <c r="P308" s="89">
        <v>170</v>
      </c>
      <c r="Q308" s="2">
        <v>41</v>
      </c>
      <c r="R308" s="91">
        <v>75.3</v>
      </c>
      <c r="S308" s="9"/>
    </row>
    <row r="309" spans="1:19" ht="12" customHeight="1" hidden="1">
      <c r="A309" s="6">
        <f>EOMONTH(A310,0)+1</f>
        <v>40634</v>
      </c>
      <c r="B309" s="42"/>
      <c r="C309" s="1">
        <v>210</v>
      </c>
      <c r="D309" s="2">
        <v>209</v>
      </c>
      <c r="E309" s="2">
        <v>210</v>
      </c>
      <c r="F309" s="89">
        <v>199</v>
      </c>
      <c r="G309" s="89">
        <v>220</v>
      </c>
      <c r="H309" s="89">
        <v>209</v>
      </c>
      <c r="I309" s="2">
        <v>32</v>
      </c>
      <c r="J309" s="94">
        <v>9.46</v>
      </c>
      <c r="K309" s="1">
        <v>207</v>
      </c>
      <c r="L309" s="2">
        <v>206</v>
      </c>
      <c r="M309" s="2">
        <v>207</v>
      </c>
      <c r="N309" s="89">
        <v>120</v>
      </c>
      <c r="O309" s="89">
        <v>110</v>
      </c>
      <c r="P309" s="89">
        <v>105</v>
      </c>
      <c r="Q309" s="2">
        <v>30</v>
      </c>
      <c r="R309" s="91">
        <v>81.6</v>
      </c>
      <c r="S309" s="9"/>
    </row>
    <row r="310" spans="1:19" ht="12" customHeight="1" hidden="1">
      <c r="A310" s="6">
        <f>EOMONTH(A311,0)+1</f>
        <v>40603</v>
      </c>
      <c r="B310" s="42"/>
      <c r="C310" s="1">
        <v>211</v>
      </c>
      <c r="D310" s="2">
        <v>210</v>
      </c>
      <c r="E310" s="2">
        <v>212</v>
      </c>
      <c r="F310" s="89">
        <v>115</v>
      </c>
      <c r="G310" s="89">
        <v>125</v>
      </c>
      <c r="H310" s="89">
        <v>128</v>
      </c>
      <c r="I310" s="2">
        <v>24</v>
      </c>
      <c r="J310" s="94">
        <v>9.97</v>
      </c>
      <c r="K310" s="1">
        <v>208</v>
      </c>
      <c r="L310" s="2">
        <v>207</v>
      </c>
      <c r="M310" s="2">
        <v>209</v>
      </c>
      <c r="N310" s="89">
        <v>274</v>
      </c>
      <c r="O310" s="89">
        <v>244</v>
      </c>
      <c r="P310" s="89">
        <v>280</v>
      </c>
      <c r="Q310" s="2">
        <v>25</v>
      </c>
      <c r="R310" s="91">
        <v>83.4</v>
      </c>
      <c r="S310" s="9"/>
    </row>
    <row r="311" spans="1:19" ht="12" customHeight="1" hidden="1">
      <c r="A311" s="6">
        <f>EOMONTH(A312,0)+1</f>
        <v>40575</v>
      </c>
      <c r="B311" s="42"/>
      <c r="C311" s="1">
        <v>210</v>
      </c>
      <c r="D311" s="2">
        <v>209</v>
      </c>
      <c r="E311" s="2">
        <v>212</v>
      </c>
      <c r="F311" s="89">
        <v>152</v>
      </c>
      <c r="G311" s="89">
        <v>174</v>
      </c>
      <c r="H311" s="89">
        <v>178</v>
      </c>
      <c r="I311" s="2">
        <v>31</v>
      </c>
      <c r="J311" s="94">
        <v>10.28</v>
      </c>
      <c r="K311" s="1">
        <v>207</v>
      </c>
      <c r="L311" s="2">
        <v>206</v>
      </c>
      <c r="M311" s="2">
        <v>209</v>
      </c>
      <c r="N311" s="89">
        <v>232</v>
      </c>
      <c r="O311" s="89">
        <v>205</v>
      </c>
      <c r="P311" s="89">
        <v>237</v>
      </c>
      <c r="Q311" s="2">
        <v>31</v>
      </c>
      <c r="R311" s="91">
        <v>79.5</v>
      </c>
      <c r="S311" s="9"/>
    </row>
    <row r="312" spans="1:19" ht="12" customHeight="1" hidden="1">
      <c r="A312" s="6">
        <f>EOMONTH(A313,0)+1</f>
        <v>40544</v>
      </c>
      <c r="B312" s="42"/>
      <c r="C312" s="1">
        <v>209</v>
      </c>
      <c r="D312" s="2">
        <v>209</v>
      </c>
      <c r="E312" s="2">
        <v>211</v>
      </c>
      <c r="F312" s="89">
        <v>137</v>
      </c>
      <c r="G312" s="89">
        <v>137</v>
      </c>
      <c r="H312" s="89">
        <v>143</v>
      </c>
      <c r="I312" s="2">
        <v>23</v>
      </c>
      <c r="J312" s="94">
        <v>9.9</v>
      </c>
      <c r="K312" s="1">
        <v>205</v>
      </c>
      <c r="L312" s="2">
        <v>204</v>
      </c>
      <c r="M312" s="2">
        <v>208</v>
      </c>
      <c r="N312" s="89">
        <v>296</v>
      </c>
      <c r="O312" s="89">
        <v>263</v>
      </c>
      <c r="P312" s="89">
        <v>310</v>
      </c>
      <c r="Q312" s="2">
        <v>26</v>
      </c>
      <c r="R312" s="91">
        <v>82</v>
      </c>
      <c r="S312" s="9"/>
    </row>
    <row r="313" spans="1:19" ht="12" customHeight="1" hidden="1">
      <c r="A313" s="6">
        <f>EOMONTH(A314,0)+1</f>
        <v>40513</v>
      </c>
      <c r="B313" s="42"/>
      <c r="C313" s="1">
        <v>210</v>
      </c>
      <c r="D313" s="2">
        <v>209</v>
      </c>
      <c r="E313" s="2">
        <v>211</v>
      </c>
      <c r="F313" s="89">
        <v>102</v>
      </c>
      <c r="G313" s="89">
        <v>117</v>
      </c>
      <c r="H313" s="89">
        <v>117</v>
      </c>
      <c r="I313" s="2">
        <v>25</v>
      </c>
      <c r="J313" s="94">
        <v>10.81</v>
      </c>
      <c r="K313" s="1">
        <v>208</v>
      </c>
      <c r="L313" s="2">
        <v>205</v>
      </c>
      <c r="M313" s="2">
        <v>208</v>
      </c>
      <c r="N313" s="89">
        <v>272</v>
      </c>
      <c r="O313" s="89">
        <v>231</v>
      </c>
      <c r="P313" s="89">
        <v>289</v>
      </c>
      <c r="Q313" s="2">
        <v>25</v>
      </c>
      <c r="R313" s="91">
        <v>84.3</v>
      </c>
      <c r="S313" s="9"/>
    </row>
    <row r="314" spans="1:19" ht="12" customHeight="1" hidden="1">
      <c r="A314" s="6">
        <f>EOMONTH(A315,0)+1</f>
        <v>40483</v>
      </c>
      <c r="B314" s="42"/>
      <c r="C314" s="1">
        <v>211</v>
      </c>
      <c r="D314" s="2">
        <v>211</v>
      </c>
      <c r="E314" s="2">
        <v>214</v>
      </c>
      <c r="F314" s="89">
        <v>164</v>
      </c>
      <c r="G314" s="89">
        <v>180</v>
      </c>
      <c r="H314" s="89">
        <v>180</v>
      </c>
      <c r="I314" s="2">
        <v>28</v>
      </c>
      <c r="J314" s="94">
        <v>10.95</v>
      </c>
      <c r="K314" s="1">
        <v>209</v>
      </c>
      <c r="L314" s="2">
        <v>208</v>
      </c>
      <c r="M314" s="2">
        <v>210</v>
      </c>
      <c r="N314" s="89">
        <v>202</v>
      </c>
      <c r="O314" s="89">
        <v>160</v>
      </c>
      <c r="P314" s="89">
        <v>200</v>
      </c>
      <c r="Q314" s="2">
        <v>28</v>
      </c>
      <c r="R314" s="91">
        <v>83.8</v>
      </c>
      <c r="S314" s="9"/>
    </row>
    <row r="315" spans="1:19" ht="12" customHeight="1" hidden="1">
      <c r="A315" s="6">
        <f>EOMONTH(A316,0)+1</f>
        <v>40452</v>
      </c>
      <c r="B315" s="42"/>
      <c r="C315" s="1">
        <v>211</v>
      </c>
      <c r="D315" s="2">
        <v>211</v>
      </c>
      <c r="E315" s="2">
        <v>212</v>
      </c>
      <c r="F315" s="89">
        <v>211</v>
      </c>
      <c r="G315" s="89">
        <v>251</v>
      </c>
      <c r="H315" s="89">
        <v>224</v>
      </c>
      <c r="I315" s="2">
        <v>45</v>
      </c>
      <c r="J315" s="94">
        <v>10.52</v>
      </c>
      <c r="K315" s="1">
        <v>210</v>
      </c>
      <c r="L315" s="2">
        <v>210</v>
      </c>
      <c r="M315" s="2">
        <v>210</v>
      </c>
      <c r="N315" s="89">
        <v>65</v>
      </c>
      <c r="O315" s="89">
        <v>53</v>
      </c>
      <c r="P315" s="89">
        <v>62</v>
      </c>
      <c r="Q315" s="2">
        <v>39</v>
      </c>
      <c r="R315" s="91">
        <v>81.2</v>
      </c>
      <c r="S315" s="9"/>
    </row>
    <row r="316" spans="1:19" ht="12" customHeight="1" hidden="1">
      <c r="A316" s="6">
        <f>EOMONTH(A317,0)+1</f>
        <v>40422</v>
      </c>
      <c r="B316" s="42"/>
      <c r="C316" s="1">
        <v>210</v>
      </c>
      <c r="D316" s="2">
        <v>210</v>
      </c>
      <c r="E316" s="2">
        <v>211</v>
      </c>
      <c r="F316" s="89">
        <v>272</v>
      </c>
      <c r="G316" s="89">
        <v>289</v>
      </c>
      <c r="H316" s="89">
        <v>261</v>
      </c>
      <c r="I316" s="2">
        <v>43</v>
      </c>
      <c r="J316" s="94">
        <v>11.7</v>
      </c>
      <c r="K316" s="1">
        <v>208</v>
      </c>
      <c r="L316" s="2">
        <v>208</v>
      </c>
      <c r="M316" s="2">
        <v>208</v>
      </c>
      <c r="N316" s="89">
        <v>162</v>
      </c>
      <c r="O316" s="89">
        <v>145</v>
      </c>
      <c r="P316" s="89">
        <v>157</v>
      </c>
      <c r="Q316" s="2">
        <v>39</v>
      </c>
      <c r="R316" s="91">
        <v>84.3</v>
      </c>
      <c r="S316" s="9"/>
    </row>
    <row r="317" spans="1:19" ht="12" customHeight="1" hidden="1">
      <c r="A317" s="6">
        <f>EOMONTH(A318,0)+1</f>
        <v>40391</v>
      </c>
      <c r="B317" s="42"/>
      <c r="C317" s="1">
        <v>208</v>
      </c>
      <c r="D317" s="2">
        <v>207</v>
      </c>
      <c r="E317" s="2">
        <v>209</v>
      </c>
      <c r="F317" s="89">
        <v>370</v>
      </c>
      <c r="G317" s="89">
        <v>400</v>
      </c>
      <c r="H317" s="89">
        <v>370</v>
      </c>
      <c r="I317" s="2">
        <v>51</v>
      </c>
      <c r="J317" s="94">
        <v>11.74</v>
      </c>
      <c r="K317" s="1">
        <v>205</v>
      </c>
      <c r="L317" s="2">
        <v>204</v>
      </c>
      <c r="M317" s="2">
        <v>205</v>
      </c>
      <c r="N317" s="89">
        <v>192</v>
      </c>
      <c r="O317" s="89">
        <v>173</v>
      </c>
      <c r="P317" s="89">
        <v>192</v>
      </c>
      <c r="Q317" s="2">
        <v>45</v>
      </c>
      <c r="R317" s="91">
        <v>78.1</v>
      </c>
      <c r="S317" s="9"/>
    </row>
    <row r="318" spans="1:19" ht="12" customHeight="1" hidden="1">
      <c r="A318" s="6">
        <f>EOMONTH(A319,0)+1</f>
        <v>40360</v>
      </c>
      <c r="B318" s="42"/>
      <c r="C318" s="1">
        <v>209</v>
      </c>
      <c r="D318" s="2">
        <v>208</v>
      </c>
      <c r="E318" s="2">
        <v>209</v>
      </c>
      <c r="F318" s="89">
        <v>510</v>
      </c>
      <c r="G318" s="89">
        <v>540</v>
      </c>
      <c r="H318" s="89">
        <v>510</v>
      </c>
      <c r="I318" s="2">
        <v>61</v>
      </c>
      <c r="J318" s="94">
        <v>11.54</v>
      </c>
      <c r="K318" s="1">
        <v>208</v>
      </c>
      <c r="L318" s="2">
        <v>207</v>
      </c>
      <c r="M318" s="2">
        <v>208</v>
      </c>
      <c r="N318" s="89">
        <v>181</v>
      </c>
      <c r="O318" s="89">
        <v>188</v>
      </c>
      <c r="P318" s="89">
        <v>210</v>
      </c>
      <c r="Q318" s="2">
        <v>51</v>
      </c>
      <c r="R318" s="91">
        <v>78.6</v>
      </c>
      <c r="S318" s="9"/>
    </row>
    <row r="319" spans="1:19" ht="12" customHeight="1" hidden="1">
      <c r="A319" s="6">
        <f>EOMONTH(A320,0)+1</f>
        <v>40330</v>
      </c>
      <c r="B319" s="42"/>
      <c r="C319" s="1">
        <v>210</v>
      </c>
      <c r="D319" s="2">
        <v>210</v>
      </c>
      <c r="E319" s="2">
        <v>211</v>
      </c>
      <c r="F319" s="89">
        <v>380</v>
      </c>
      <c r="G319" s="89">
        <v>420</v>
      </c>
      <c r="H319" s="89">
        <v>390</v>
      </c>
      <c r="I319" s="2">
        <v>50</v>
      </c>
      <c r="J319" s="94">
        <v>11.29</v>
      </c>
      <c r="K319" s="1">
        <v>209</v>
      </c>
      <c r="L319" s="2">
        <v>209</v>
      </c>
      <c r="M319" s="2">
        <v>209</v>
      </c>
      <c r="N319" s="89">
        <v>125</v>
      </c>
      <c r="O319" s="89">
        <v>133</v>
      </c>
      <c r="P319" s="89">
        <v>148</v>
      </c>
      <c r="Q319" s="2">
        <v>44</v>
      </c>
      <c r="R319" s="91">
        <v>78.8</v>
      </c>
      <c r="S319" s="9"/>
    </row>
    <row r="320" spans="1:19" ht="12" customHeight="1" hidden="1">
      <c r="A320" s="6">
        <f>EOMONTH(A321,0)+1</f>
        <v>40299</v>
      </c>
      <c r="B320" s="42"/>
      <c r="C320" s="1">
        <v>209</v>
      </c>
      <c r="D320" s="2">
        <v>209</v>
      </c>
      <c r="E320" s="2">
        <v>210</v>
      </c>
      <c r="F320" s="89">
        <v>149</v>
      </c>
      <c r="G320" s="89">
        <v>166</v>
      </c>
      <c r="H320" s="89">
        <v>162</v>
      </c>
      <c r="I320" s="2">
        <v>33</v>
      </c>
      <c r="J320" s="94">
        <v>10.14</v>
      </c>
      <c r="K320" s="1">
        <v>207</v>
      </c>
      <c r="L320" s="2">
        <v>206</v>
      </c>
      <c r="M320" s="2">
        <v>208</v>
      </c>
      <c r="N320" s="89">
        <v>130</v>
      </c>
      <c r="O320" s="89">
        <v>115</v>
      </c>
      <c r="P320" s="89">
        <v>120</v>
      </c>
      <c r="Q320" s="2">
        <v>30</v>
      </c>
      <c r="R320" s="91">
        <v>82.7</v>
      </c>
      <c r="S320" s="9"/>
    </row>
    <row r="321" spans="1:19" ht="12" customHeight="1" hidden="1">
      <c r="A321" s="6">
        <f>EOMONTH(A322,0)+1</f>
        <v>40269</v>
      </c>
      <c r="B321" s="42"/>
      <c r="C321" s="1">
        <v>211</v>
      </c>
      <c r="D321" s="2">
        <v>210</v>
      </c>
      <c r="E321" s="2">
        <v>212</v>
      </c>
      <c r="F321" s="89">
        <v>206</v>
      </c>
      <c r="G321" s="89">
        <v>228</v>
      </c>
      <c r="H321" s="89">
        <v>224</v>
      </c>
      <c r="I321" s="2">
        <v>31</v>
      </c>
      <c r="J321" s="94">
        <v>9.45</v>
      </c>
      <c r="K321" s="1">
        <v>209</v>
      </c>
      <c r="L321" s="2">
        <v>208</v>
      </c>
      <c r="M321" s="2">
        <v>209</v>
      </c>
      <c r="N321" s="89">
        <v>130</v>
      </c>
      <c r="O321" s="89">
        <v>110</v>
      </c>
      <c r="P321" s="89">
        <v>128</v>
      </c>
      <c r="Q321" s="2">
        <v>29</v>
      </c>
      <c r="R321" s="91">
        <v>82.6</v>
      </c>
      <c r="S321" s="9"/>
    </row>
    <row r="322" spans="1:19" ht="12" customHeight="1" hidden="1">
      <c r="A322" s="6">
        <f>EOMONTH(A323,0)+1</f>
        <v>40238</v>
      </c>
      <c r="B322" s="42"/>
      <c r="C322" s="1">
        <v>210</v>
      </c>
      <c r="D322" s="2">
        <v>209</v>
      </c>
      <c r="E322" s="2">
        <v>211</v>
      </c>
      <c r="F322" s="89">
        <v>150</v>
      </c>
      <c r="G322" s="89">
        <v>159</v>
      </c>
      <c r="H322" s="89">
        <v>180</v>
      </c>
      <c r="I322" s="2">
        <v>29</v>
      </c>
      <c r="J322" s="94">
        <v>9.86</v>
      </c>
      <c r="K322" s="1">
        <v>207</v>
      </c>
      <c r="L322" s="2">
        <v>205</v>
      </c>
      <c r="M322" s="2">
        <v>209</v>
      </c>
      <c r="N322" s="89">
        <v>180</v>
      </c>
      <c r="O322" s="89">
        <v>155</v>
      </c>
      <c r="P322" s="89">
        <v>155</v>
      </c>
      <c r="Q322" s="2">
        <v>28</v>
      </c>
      <c r="R322" s="91">
        <v>87.6</v>
      </c>
      <c r="S322" s="9"/>
    </row>
    <row r="323" spans="1:19" ht="12" customHeight="1" hidden="1">
      <c r="A323" s="6">
        <f>EOMONTH(A324,0)+1</f>
        <v>40210</v>
      </c>
      <c r="B323" s="42"/>
      <c r="C323" s="1">
        <v>211</v>
      </c>
      <c r="D323" s="2">
        <v>211</v>
      </c>
      <c r="E323" s="2">
        <v>213</v>
      </c>
      <c r="F323" s="89">
        <v>100</v>
      </c>
      <c r="G323" s="89">
        <v>111</v>
      </c>
      <c r="H323" s="89">
        <v>113</v>
      </c>
      <c r="I323" s="2">
        <v>23</v>
      </c>
      <c r="J323" s="94">
        <v>9.25</v>
      </c>
      <c r="K323" s="1">
        <v>208</v>
      </c>
      <c r="L323" s="2">
        <v>208</v>
      </c>
      <c r="M323" s="2">
        <v>210</v>
      </c>
      <c r="N323" s="89">
        <v>270</v>
      </c>
      <c r="O323" s="89">
        <v>245</v>
      </c>
      <c r="P323" s="89">
        <v>283</v>
      </c>
      <c r="Q323" s="2">
        <v>25</v>
      </c>
      <c r="R323" s="91">
        <v>84.9</v>
      </c>
      <c r="S323" s="9"/>
    </row>
    <row r="324" spans="1:19" ht="12" customHeight="1" hidden="1">
      <c r="A324" s="6">
        <f>EOMONTH(A325,0)+1</f>
        <v>40179</v>
      </c>
      <c r="B324" s="42"/>
      <c r="C324" s="1">
        <v>210</v>
      </c>
      <c r="D324" s="2">
        <v>209</v>
      </c>
      <c r="E324" s="2">
        <v>211</v>
      </c>
      <c r="F324" s="89">
        <v>134</v>
      </c>
      <c r="G324" s="89">
        <v>125</v>
      </c>
      <c r="H324" s="89">
        <v>127</v>
      </c>
      <c r="I324" s="2">
        <v>25</v>
      </c>
      <c r="J324" s="94">
        <v>8.97</v>
      </c>
      <c r="K324" s="1">
        <v>206</v>
      </c>
      <c r="L324" s="2">
        <v>204</v>
      </c>
      <c r="M324" s="2">
        <v>207</v>
      </c>
      <c r="N324" s="89">
        <v>315</v>
      </c>
      <c r="O324" s="89">
        <v>290</v>
      </c>
      <c r="P324" s="89">
        <v>330</v>
      </c>
      <c r="Q324" s="2">
        <v>28</v>
      </c>
      <c r="R324" s="91">
        <v>81.2</v>
      </c>
      <c r="S324" s="9"/>
    </row>
    <row r="325" spans="1:19" ht="12" customHeight="1" hidden="1">
      <c r="A325" s="6">
        <f>EOMONTH(A326,0)+1</f>
        <v>40148</v>
      </c>
      <c r="B325" s="42"/>
      <c r="C325" s="1">
        <v>211</v>
      </c>
      <c r="D325" s="2">
        <v>211</v>
      </c>
      <c r="E325" s="2">
        <v>213</v>
      </c>
      <c r="F325" s="89">
        <v>142</v>
      </c>
      <c r="G325" s="89">
        <v>152</v>
      </c>
      <c r="H325" s="89">
        <v>175</v>
      </c>
      <c r="I325" s="2">
        <v>25</v>
      </c>
      <c r="J325" s="94">
        <v>9.3</v>
      </c>
      <c r="K325" s="1">
        <v>209</v>
      </c>
      <c r="L325" s="2">
        <v>208</v>
      </c>
      <c r="M325" s="2">
        <v>210</v>
      </c>
      <c r="N325" s="89">
        <v>163</v>
      </c>
      <c r="O325" s="89">
        <v>135</v>
      </c>
      <c r="P325" s="89">
        <v>155</v>
      </c>
      <c r="Q325" s="2">
        <v>25</v>
      </c>
      <c r="R325" s="91">
        <v>84.7</v>
      </c>
      <c r="S325" s="9"/>
    </row>
    <row r="326" spans="1:19" ht="12" customHeight="1" hidden="1">
      <c r="A326" s="6">
        <f>EOMONTH(A327,0)+1</f>
        <v>40118</v>
      </c>
      <c r="B326" s="42"/>
      <c r="C326" s="1">
        <v>210</v>
      </c>
      <c r="D326" s="2">
        <v>211</v>
      </c>
      <c r="E326" s="2">
        <v>212</v>
      </c>
      <c r="F326" s="89">
        <v>227</v>
      </c>
      <c r="G326" s="89">
        <v>230</v>
      </c>
      <c r="H326" s="89">
        <v>275</v>
      </c>
      <c r="I326" s="2">
        <v>33</v>
      </c>
      <c r="J326" s="94">
        <v>9.2</v>
      </c>
      <c r="K326" s="1">
        <v>208</v>
      </c>
      <c r="L326" s="2">
        <v>208</v>
      </c>
      <c r="M326" s="2">
        <v>209</v>
      </c>
      <c r="N326" s="89">
        <v>232</v>
      </c>
      <c r="O326" s="89">
        <v>216</v>
      </c>
      <c r="P326" s="89">
        <v>233</v>
      </c>
      <c r="Q326" s="2">
        <v>33</v>
      </c>
      <c r="R326" s="91">
        <v>82.4</v>
      </c>
      <c r="S326" s="9"/>
    </row>
    <row r="327" spans="1:19" ht="12" customHeight="1" hidden="1">
      <c r="A327" s="6">
        <f>EOMONTH(A328,0)+1</f>
        <v>40087</v>
      </c>
      <c r="B327" s="42"/>
      <c r="C327" s="1">
        <v>206</v>
      </c>
      <c r="D327" s="2">
        <v>206</v>
      </c>
      <c r="E327" s="2">
        <v>208</v>
      </c>
      <c r="F327" s="89">
        <v>290</v>
      </c>
      <c r="G327" s="89">
        <v>328</v>
      </c>
      <c r="H327" s="89">
        <v>285</v>
      </c>
      <c r="I327" s="2">
        <v>39</v>
      </c>
      <c r="J327" s="94">
        <v>10.02</v>
      </c>
      <c r="K327" s="1">
        <v>203</v>
      </c>
      <c r="L327" s="2">
        <v>203</v>
      </c>
      <c r="M327" s="2">
        <v>204</v>
      </c>
      <c r="N327" s="89">
        <v>190</v>
      </c>
      <c r="O327" s="89">
        <v>150</v>
      </c>
      <c r="P327" s="89">
        <v>175</v>
      </c>
      <c r="Q327" s="2">
        <v>36</v>
      </c>
      <c r="R327" s="91">
        <v>80.4</v>
      </c>
      <c r="S327" s="9"/>
    </row>
    <row r="328" spans="1:19" ht="12" customHeight="1" hidden="1">
      <c r="A328" s="6">
        <f>EOMONTH(A329,0)+1</f>
        <v>40057</v>
      </c>
      <c r="B328" s="42"/>
      <c r="C328" s="1">
        <v>210</v>
      </c>
      <c r="D328" s="2">
        <v>211</v>
      </c>
      <c r="E328" s="2">
        <v>212</v>
      </c>
      <c r="F328" s="89">
        <v>255</v>
      </c>
      <c r="G328" s="89">
        <v>280</v>
      </c>
      <c r="H328" s="89">
        <v>250</v>
      </c>
      <c r="I328" s="2">
        <v>43</v>
      </c>
      <c r="J328" s="94">
        <v>11.14</v>
      </c>
      <c r="K328" s="1">
        <v>209</v>
      </c>
      <c r="L328" s="2">
        <v>209</v>
      </c>
      <c r="M328" s="2">
        <v>210</v>
      </c>
      <c r="N328" s="89">
        <v>190</v>
      </c>
      <c r="O328" s="89">
        <v>160</v>
      </c>
      <c r="P328" s="89">
        <v>195</v>
      </c>
      <c r="Q328" s="2">
        <v>39</v>
      </c>
      <c r="R328" s="91">
        <v>81.8</v>
      </c>
      <c r="S328" s="9"/>
    </row>
    <row r="329" spans="1:19" ht="12" customHeight="1" hidden="1">
      <c r="A329" s="6">
        <f>EOMONTH(A330,0)+1</f>
        <v>40026</v>
      </c>
      <c r="B329" s="42"/>
      <c r="C329" s="1">
        <v>207</v>
      </c>
      <c r="D329" s="2">
        <v>207</v>
      </c>
      <c r="E329" s="2">
        <v>209</v>
      </c>
      <c r="F329" s="89">
        <v>255</v>
      </c>
      <c r="G329" s="89">
        <v>285</v>
      </c>
      <c r="H329" s="89">
        <v>253</v>
      </c>
      <c r="I329" s="2">
        <v>51</v>
      </c>
      <c r="J329" s="94">
        <v>11.51</v>
      </c>
      <c r="K329" s="1">
        <v>203</v>
      </c>
      <c r="L329" s="2">
        <v>203</v>
      </c>
      <c r="M329" s="2">
        <v>204</v>
      </c>
      <c r="N329" s="89">
        <v>230</v>
      </c>
      <c r="O329" s="89">
        <v>209</v>
      </c>
      <c r="P329" s="89">
        <v>234</v>
      </c>
      <c r="Q329" s="2">
        <v>46</v>
      </c>
      <c r="R329" s="91">
        <v>79.9</v>
      </c>
      <c r="S329" s="9"/>
    </row>
    <row r="330" spans="1:19" ht="12" customHeight="1" hidden="1">
      <c r="A330" s="6">
        <f>EOMONTH(A331,0)+1</f>
        <v>39995</v>
      </c>
      <c r="B330" s="42"/>
      <c r="C330" s="1">
        <v>208</v>
      </c>
      <c r="D330" s="2">
        <v>208</v>
      </c>
      <c r="E330" s="2">
        <v>209</v>
      </c>
      <c r="F330" s="89">
        <v>300</v>
      </c>
      <c r="G330" s="89">
        <v>320</v>
      </c>
      <c r="H330" s="89">
        <v>300</v>
      </c>
      <c r="I330" s="2">
        <v>50</v>
      </c>
      <c r="J330" s="94">
        <v>11.44</v>
      </c>
      <c r="K330" s="1">
        <v>207</v>
      </c>
      <c r="L330" s="2">
        <v>207</v>
      </c>
      <c r="M330" s="2">
        <v>208</v>
      </c>
      <c r="N330" s="89">
        <v>169</v>
      </c>
      <c r="O330" s="89">
        <v>155</v>
      </c>
      <c r="P330" s="89">
        <v>175</v>
      </c>
      <c r="Q330" s="2">
        <v>44</v>
      </c>
      <c r="R330" s="91">
        <v>81.7</v>
      </c>
      <c r="S330" s="9"/>
    </row>
    <row r="331" spans="1:19" ht="12" customHeight="1" hidden="1">
      <c r="A331" s="6">
        <f>EOMONTH(A332,0)+1</f>
        <v>39965</v>
      </c>
      <c r="B331" s="42"/>
      <c r="C331" s="1">
        <v>211</v>
      </c>
      <c r="D331" s="2">
        <v>211</v>
      </c>
      <c r="E331" s="2">
        <v>212</v>
      </c>
      <c r="F331" s="89">
        <v>235</v>
      </c>
      <c r="G331" s="89">
        <v>280</v>
      </c>
      <c r="H331" s="89">
        <v>275</v>
      </c>
      <c r="I331" s="2">
        <v>45</v>
      </c>
      <c r="J331" s="94">
        <v>10.8</v>
      </c>
      <c r="K331" s="1">
        <v>209</v>
      </c>
      <c r="L331" s="2">
        <v>209</v>
      </c>
      <c r="M331" s="2">
        <v>209</v>
      </c>
      <c r="N331" s="89">
        <v>158</v>
      </c>
      <c r="O331" s="89">
        <v>130</v>
      </c>
      <c r="P331" s="89">
        <v>152</v>
      </c>
      <c r="Q331" s="2">
        <v>40</v>
      </c>
      <c r="R331" s="91">
        <v>78.8</v>
      </c>
      <c r="S331" s="9"/>
    </row>
    <row r="332" spans="1:19" ht="12" customHeight="1" hidden="1">
      <c r="A332" s="6">
        <f>EOMONTH(A333,0)+1</f>
        <v>39934</v>
      </c>
      <c r="B332" s="42"/>
      <c r="C332" s="1">
        <v>211</v>
      </c>
      <c r="D332" s="2">
        <v>211</v>
      </c>
      <c r="E332" s="2">
        <v>212</v>
      </c>
      <c r="F332" s="89">
        <v>171</v>
      </c>
      <c r="G332" s="89">
        <v>190</v>
      </c>
      <c r="H332" s="89">
        <v>179</v>
      </c>
      <c r="I332" s="2">
        <v>36</v>
      </c>
      <c r="J332" s="94">
        <v>11.09</v>
      </c>
      <c r="K332" s="1">
        <v>210</v>
      </c>
      <c r="L332" s="2">
        <v>209</v>
      </c>
      <c r="M332" s="2">
        <v>210</v>
      </c>
      <c r="N332" s="89">
        <v>70</v>
      </c>
      <c r="O332" s="89">
        <v>63</v>
      </c>
      <c r="P332" s="89">
        <v>69</v>
      </c>
      <c r="Q332" s="2">
        <v>33</v>
      </c>
      <c r="R332" s="91">
        <v>81.6</v>
      </c>
      <c r="S332" s="9"/>
    </row>
    <row r="333" spans="1:19" ht="12" customHeight="1" hidden="1">
      <c r="A333" s="6">
        <f>EOMONTH(A334,0)+1</f>
        <v>39904</v>
      </c>
      <c r="B333" s="42"/>
      <c r="C333" s="1">
        <v>207</v>
      </c>
      <c r="D333" s="2">
        <v>206</v>
      </c>
      <c r="E333" s="2">
        <v>208</v>
      </c>
      <c r="F333" s="89">
        <v>193</v>
      </c>
      <c r="G333" s="89">
        <v>226</v>
      </c>
      <c r="H333" s="89">
        <v>167</v>
      </c>
      <c r="I333" s="2">
        <v>46</v>
      </c>
      <c r="J333" s="94">
        <v>11.07</v>
      </c>
      <c r="K333" s="1">
        <v>204</v>
      </c>
      <c r="L333" s="2">
        <v>203</v>
      </c>
      <c r="M333" s="2">
        <v>204</v>
      </c>
      <c r="N333" s="89">
        <v>50</v>
      </c>
      <c r="O333" s="89">
        <v>50</v>
      </c>
      <c r="P333" s="89">
        <v>50</v>
      </c>
      <c r="Q333" s="2">
        <v>42</v>
      </c>
      <c r="R333" s="91">
        <v>78.5</v>
      </c>
      <c r="S333" s="9"/>
    </row>
    <row r="334" spans="1:19" ht="12" customHeight="1" hidden="1">
      <c r="A334" s="6">
        <f>EOMONTH(A335,0)+1</f>
        <v>39873</v>
      </c>
      <c r="B334" s="42"/>
      <c r="C334" s="1">
        <v>211</v>
      </c>
      <c r="D334" s="2">
        <v>211</v>
      </c>
      <c r="E334" s="2">
        <v>212</v>
      </c>
      <c r="F334" s="89">
        <v>194</v>
      </c>
      <c r="G334" s="89">
        <v>205</v>
      </c>
      <c r="H334" s="89">
        <v>183</v>
      </c>
      <c r="I334" s="2">
        <v>25</v>
      </c>
      <c r="J334" s="94">
        <v>10.44</v>
      </c>
      <c r="K334" s="1">
        <v>209</v>
      </c>
      <c r="L334" s="2">
        <v>208</v>
      </c>
      <c r="M334" s="2">
        <v>209</v>
      </c>
      <c r="N334" s="89">
        <v>190</v>
      </c>
      <c r="O334" s="89">
        <v>175</v>
      </c>
      <c r="P334" s="89">
        <v>175</v>
      </c>
      <c r="Q334" s="2">
        <v>24</v>
      </c>
      <c r="R334" s="91">
        <v>85.5</v>
      </c>
      <c r="S334" s="9"/>
    </row>
    <row r="335" spans="1:19" ht="12" customHeight="1" hidden="1">
      <c r="A335" s="6">
        <f>EOMONTH(A336,0)+1</f>
        <v>39845</v>
      </c>
      <c r="B335" s="42"/>
      <c r="C335" s="1">
        <v>210</v>
      </c>
      <c r="D335" s="2">
        <v>209</v>
      </c>
      <c r="E335" s="2">
        <v>210</v>
      </c>
      <c r="F335" s="89">
        <v>285</v>
      </c>
      <c r="G335" s="89">
        <v>302</v>
      </c>
      <c r="H335" s="89">
        <v>265</v>
      </c>
      <c r="I335" s="2">
        <v>32</v>
      </c>
      <c r="J335" s="94">
        <v>9.48</v>
      </c>
      <c r="K335" s="1">
        <v>207</v>
      </c>
      <c r="L335" s="2">
        <v>205</v>
      </c>
      <c r="M335" s="2">
        <v>206</v>
      </c>
      <c r="N335" s="89">
        <v>190</v>
      </c>
      <c r="O335" s="89">
        <v>160</v>
      </c>
      <c r="P335" s="89">
        <v>190</v>
      </c>
      <c r="Q335" s="2">
        <v>30</v>
      </c>
      <c r="R335" s="91">
        <v>83.9</v>
      </c>
      <c r="S335" s="9"/>
    </row>
    <row r="336" spans="1:19" ht="12" customHeight="1" hidden="1">
      <c r="A336" s="6">
        <f>EOMONTH(A337,0)+1</f>
        <v>39814</v>
      </c>
      <c r="B336" s="42"/>
      <c r="C336" s="1">
        <v>212</v>
      </c>
      <c r="D336" s="2">
        <v>211</v>
      </c>
      <c r="E336" s="2">
        <v>214</v>
      </c>
      <c r="F336" s="89">
        <v>110</v>
      </c>
      <c r="G336" s="89">
        <v>122</v>
      </c>
      <c r="H336" s="89">
        <v>125</v>
      </c>
      <c r="I336" s="2">
        <v>21</v>
      </c>
      <c r="J336" s="94">
        <v>9.89</v>
      </c>
      <c r="K336" s="1">
        <v>209</v>
      </c>
      <c r="L336" s="2">
        <v>209</v>
      </c>
      <c r="M336" s="2">
        <v>210</v>
      </c>
      <c r="N336" s="89">
        <v>266</v>
      </c>
      <c r="O336" s="89">
        <v>240</v>
      </c>
      <c r="P336" s="89">
        <v>285</v>
      </c>
      <c r="Q336" s="2">
        <v>22</v>
      </c>
      <c r="R336" s="91">
        <v>87.4</v>
      </c>
      <c r="S336" s="9"/>
    </row>
    <row r="337" spans="1:19" ht="12" customHeight="1" hidden="1">
      <c r="A337" s="6">
        <f>EOMONTH(A338,0)+1</f>
        <v>39783</v>
      </c>
      <c r="B337" s="42"/>
      <c r="C337" s="1">
        <v>210</v>
      </c>
      <c r="D337" s="2">
        <v>210</v>
      </c>
      <c r="E337" s="2">
        <v>212</v>
      </c>
      <c r="F337" s="89">
        <v>115</v>
      </c>
      <c r="G337" s="89">
        <v>126</v>
      </c>
      <c r="H337" s="89">
        <v>116</v>
      </c>
      <c r="I337" s="2">
        <v>32</v>
      </c>
      <c r="J337" s="94">
        <v>9.48</v>
      </c>
      <c r="K337" s="1">
        <v>208</v>
      </c>
      <c r="L337" s="2">
        <v>207</v>
      </c>
      <c r="M337" s="2">
        <v>209</v>
      </c>
      <c r="N337" s="89">
        <v>135</v>
      </c>
      <c r="O337" s="89">
        <v>118</v>
      </c>
      <c r="P337" s="89">
        <v>120</v>
      </c>
      <c r="Q337" s="2">
        <v>30</v>
      </c>
      <c r="R337" s="91">
        <v>81.9</v>
      </c>
      <c r="S337" s="9"/>
    </row>
    <row r="338" spans="1:19" ht="12" customHeight="1" hidden="1">
      <c r="A338" s="6">
        <f>EOMONTH(A339,0)+1</f>
        <v>39753</v>
      </c>
      <c r="B338" s="42"/>
      <c r="C338" s="1">
        <v>209</v>
      </c>
      <c r="D338" s="2">
        <v>209</v>
      </c>
      <c r="E338" s="2">
        <v>211</v>
      </c>
      <c r="F338" s="89">
        <v>168</v>
      </c>
      <c r="G338" s="89">
        <v>196</v>
      </c>
      <c r="H338" s="89">
        <v>174</v>
      </c>
      <c r="I338" s="2">
        <v>35</v>
      </c>
      <c r="J338" s="94">
        <v>9.47</v>
      </c>
      <c r="K338" s="1">
        <v>208</v>
      </c>
      <c r="L338" s="2">
        <v>206</v>
      </c>
      <c r="M338" s="2">
        <v>208</v>
      </c>
      <c r="N338" s="89">
        <v>164</v>
      </c>
      <c r="O338" s="89">
        <v>144</v>
      </c>
      <c r="P338" s="89">
        <v>180</v>
      </c>
      <c r="Q338" s="2">
        <v>33</v>
      </c>
      <c r="R338" s="91">
        <v>82.6</v>
      </c>
      <c r="S338" s="9"/>
    </row>
    <row r="339" spans="1:19" ht="12" customHeight="1" hidden="1">
      <c r="A339" s="6">
        <f>EOMONTH(A340,0)+1</f>
        <v>39722</v>
      </c>
      <c r="B339" s="42"/>
      <c r="C339" s="1">
        <v>209</v>
      </c>
      <c r="D339" s="2">
        <v>209</v>
      </c>
      <c r="E339" s="2">
        <v>210</v>
      </c>
      <c r="F339" s="89">
        <v>127</v>
      </c>
      <c r="G339" s="89">
        <v>146</v>
      </c>
      <c r="H339" s="89">
        <v>140</v>
      </c>
      <c r="I339" s="2">
        <v>30</v>
      </c>
      <c r="J339" s="94">
        <v>9.93</v>
      </c>
      <c r="K339" s="1">
        <v>206</v>
      </c>
      <c r="L339" s="2">
        <v>205</v>
      </c>
      <c r="M339" s="2">
        <v>207</v>
      </c>
      <c r="N339" s="89">
        <v>165</v>
      </c>
      <c r="O339" s="89">
        <v>152</v>
      </c>
      <c r="P339" s="89">
        <v>160</v>
      </c>
      <c r="Q339" s="2">
        <v>27</v>
      </c>
      <c r="R339" s="91">
        <v>84.7</v>
      </c>
      <c r="S339" s="9"/>
    </row>
    <row r="340" spans="1:19" ht="12" customHeight="1" hidden="1">
      <c r="A340" s="6">
        <f>EOMONTH(A341,0)+1</f>
        <v>39692</v>
      </c>
      <c r="B340" s="42"/>
      <c r="C340" s="1">
        <v>207</v>
      </c>
      <c r="D340" s="2">
        <v>207</v>
      </c>
      <c r="E340" s="2">
        <v>209</v>
      </c>
      <c r="F340" s="89">
        <v>340</v>
      </c>
      <c r="G340" s="89">
        <v>377</v>
      </c>
      <c r="H340" s="89">
        <v>349</v>
      </c>
      <c r="I340" s="2">
        <v>54</v>
      </c>
      <c r="J340" s="94">
        <v>11.07</v>
      </c>
      <c r="K340" s="1">
        <v>205</v>
      </c>
      <c r="L340" s="2">
        <v>204</v>
      </c>
      <c r="M340" s="2">
        <v>207</v>
      </c>
      <c r="N340" s="89">
        <v>206</v>
      </c>
      <c r="O340" s="89">
        <v>186</v>
      </c>
      <c r="P340" s="89">
        <v>205</v>
      </c>
      <c r="Q340" s="2">
        <v>47</v>
      </c>
      <c r="R340" s="91">
        <v>77.4</v>
      </c>
      <c r="S340" s="9"/>
    </row>
    <row r="341" spans="1:19" ht="12" customHeight="1" hidden="1">
      <c r="A341" s="6">
        <f>EOMONTH(A342,0)+1</f>
        <v>39661</v>
      </c>
      <c r="B341" s="42"/>
      <c r="C341" s="1">
        <v>209</v>
      </c>
      <c r="D341" s="2">
        <v>209</v>
      </c>
      <c r="E341" s="2">
        <v>210</v>
      </c>
      <c r="F341" s="89">
        <v>320</v>
      </c>
      <c r="G341" s="89">
        <v>345</v>
      </c>
      <c r="H341" s="89">
        <v>320</v>
      </c>
      <c r="I341" s="2">
        <v>49</v>
      </c>
      <c r="J341" s="94">
        <v>11.09</v>
      </c>
      <c r="K341" s="1">
        <v>208</v>
      </c>
      <c r="L341" s="2">
        <v>206</v>
      </c>
      <c r="M341" s="2">
        <v>207</v>
      </c>
      <c r="N341" s="89">
        <v>211</v>
      </c>
      <c r="O341" s="89">
        <v>175</v>
      </c>
      <c r="P341" s="89">
        <v>192</v>
      </c>
      <c r="Q341" s="2">
        <v>43</v>
      </c>
      <c r="R341" s="91">
        <v>80.1</v>
      </c>
      <c r="S341" s="9"/>
    </row>
    <row r="342" spans="1:19" ht="12" customHeight="1" hidden="1">
      <c r="A342" s="6">
        <f>EOMONTH(A343,0)+1</f>
        <v>39630</v>
      </c>
      <c r="B342" s="42"/>
      <c r="C342" s="1">
        <v>208</v>
      </c>
      <c r="D342" s="2">
        <v>208</v>
      </c>
      <c r="E342" s="2">
        <v>209</v>
      </c>
      <c r="F342" s="89">
        <v>350</v>
      </c>
      <c r="G342" s="89">
        <v>390</v>
      </c>
      <c r="H342" s="89">
        <v>360</v>
      </c>
      <c r="I342" s="2">
        <v>55</v>
      </c>
      <c r="J342" s="94">
        <v>11.63</v>
      </c>
      <c r="K342" s="1">
        <v>205</v>
      </c>
      <c r="L342" s="2">
        <v>205</v>
      </c>
      <c r="M342" s="2">
        <v>206</v>
      </c>
      <c r="N342" s="89">
        <v>180</v>
      </c>
      <c r="O342" s="89">
        <v>155</v>
      </c>
      <c r="P342" s="89">
        <v>183</v>
      </c>
      <c r="Q342" s="2">
        <v>47</v>
      </c>
      <c r="R342" s="91">
        <v>78.4</v>
      </c>
      <c r="S342" s="9"/>
    </row>
    <row r="343" spans="1:19" ht="12" customHeight="1" hidden="1">
      <c r="A343" s="6">
        <f>EOMONTH(A344,0)+1</f>
        <v>39600</v>
      </c>
      <c r="B343" s="42"/>
      <c r="C343" s="1">
        <v>209</v>
      </c>
      <c r="D343" s="2">
        <v>210</v>
      </c>
      <c r="E343" s="2">
        <v>210</v>
      </c>
      <c r="F343" s="89">
        <v>300</v>
      </c>
      <c r="G343" s="89">
        <v>325</v>
      </c>
      <c r="H343" s="89">
        <v>300</v>
      </c>
      <c r="I343" s="2">
        <v>45</v>
      </c>
      <c r="J343" s="94">
        <v>9.84</v>
      </c>
      <c r="K343" s="1">
        <v>207</v>
      </c>
      <c r="L343" s="2">
        <v>207</v>
      </c>
      <c r="M343" s="2">
        <v>207</v>
      </c>
      <c r="N343" s="89">
        <v>86</v>
      </c>
      <c r="O343" s="89">
        <v>75</v>
      </c>
      <c r="P343" s="89">
        <v>87</v>
      </c>
      <c r="Q343" s="2">
        <v>40</v>
      </c>
      <c r="R343" s="91">
        <v>79</v>
      </c>
      <c r="S343" s="9"/>
    </row>
    <row r="344" spans="1:19" ht="12" customHeight="1" hidden="1">
      <c r="A344" s="6">
        <f>EOMONTH(A345,0)+1</f>
        <v>39569</v>
      </c>
      <c r="B344" s="42"/>
      <c r="C344" s="1">
        <v>208</v>
      </c>
      <c r="D344" s="2">
        <v>208</v>
      </c>
      <c r="E344" s="2">
        <v>208</v>
      </c>
      <c r="F344" s="89">
        <v>236</v>
      </c>
      <c r="G344" s="89">
        <v>263</v>
      </c>
      <c r="H344" s="89">
        <v>247</v>
      </c>
      <c r="I344" s="2">
        <v>41</v>
      </c>
      <c r="J344" s="94">
        <v>10.37</v>
      </c>
      <c r="K344" s="1">
        <v>205</v>
      </c>
      <c r="L344" s="2">
        <v>205</v>
      </c>
      <c r="M344" s="2">
        <v>204</v>
      </c>
      <c r="N344" s="89">
        <v>125</v>
      </c>
      <c r="O344" s="89">
        <v>140</v>
      </c>
      <c r="P344" s="89">
        <v>125</v>
      </c>
      <c r="Q344" s="2">
        <v>37</v>
      </c>
      <c r="R344" s="91">
        <v>81.1</v>
      </c>
      <c r="S344" s="9"/>
    </row>
    <row r="345" spans="1:19" ht="12" customHeight="1" hidden="1">
      <c r="A345" s="6">
        <f>EOMONTH(A346,0)+1</f>
        <v>39539</v>
      </c>
      <c r="B345" s="42"/>
      <c r="C345" s="1">
        <v>211</v>
      </c>
      <c r="D345" s="2">
        <v>210</v>
      </c>
      <c r="E345" s="2">
        <v>210</v>
      </c>
      <c r="F345" s="89">
        <v>199</v>
      </c>
      <c r="G345" s="89">
        <v>234</v>
      </c>
      <c r="H345" s="89">
        <v>203</v>
      </c>
      <c r="I345" s="2">
        <v>40</v>
      </c>
      <c r="J345" s="94">
        <v>9.14</v>
      </c>
      <c r="K345" s="1">
        <v>208</v>
      </c>
      <c r="L345" s="2">
        <v>208</v>
      </c>
      <c r="M345" s="2">
        <v>209</v>
      </c>
      <c r="N345" s="89">
        <v>86</v>
      </c>
      <c r="O345" s="89">
        <v>61</v>
      </c>
      <c r="P345" s="89">
        <v>62</v>
      </c>
      <c r="Q345" s="2">
        <v>35</v>
      </c>
      <c r="R345" s="91">
        <v>81</v>
      </c>
      <c r="S345" s="9"/>
    </row>
    <row r="346" spans="1:19" ht="12" customHeight="1" hidden="1">
      <c r="A346" s="6">
        <f>EOMONTH(A347,0)+1</f>
        <v>39508</v>
      </c>
      <c r="B346" s="42"/>
      <c r="C346" s="1">
        <v>210</v>
      </c>
      <c r="D346" s="2">
        <v>210</v>
      </c>
      <c r="E346" s="2">
        <v>212</v>
      </c>
      <c r="F346" s="89">
        <v>174</v>
      </c>
      <c r="G346" s="89">
        <v>198</v>
      </c>
      <c r="H346" s="89">
        <v>188</v>
      </c>
      <c r="I346" s="2">
        <v>32</v>
      </c>
      <c r="J346" s="94">
        <v>8.93</v>
      </c>
      <c r="K346" s="1">
        <v>208</v>
      </c>
      <c r="L346" s="2">
        <v>208</v>
      </c>
      <c r="M346" s="2">
        <v>209</v>
      </c>
      <c r="N346" s="89">
        <v>133</v>
      </c>
      <c r="O346" s="89">
        <v>111</v>
      </c>
      <c r="P346" s="89">
        <v>115</v>
      </c>
      <c r="Q346" s="2">
        <v>30</v>
      </c>
      <c r="R346" s="91">
        <v>81.1</v>
      </c>
      <c r="S346" s="9"/>
    </row>
    <row r="347" spans="1:19" ht="12" customHeight="1" hidden="1">
      <c r="A347" s="6">
        <f>EOMONTH(A348,0)+1</f>
        <v>39479</v>
      </c>
      <c r="B347" s="42"/>
      <c r="C347" s="1">
        <v>210</v>
      </c>
      <c r="D347" s="2">
        <v>209</v>
      </c>
      <c r="E347" s="2">
        <v>212</v>
      </c>
      <c r="F347" s="89">
        <v>122</v>
      </c>
      <c r="G347" s="89">
        <v>127</v>
      </c>
      <c r="H347" s="89">
        <v>129</v>
      </c>
      <c r="I347" s="2">
        <v>25</v>
      </c>
      <c r="J347" s="94">
        <v>9.51</v>
      </c>
      <c r="K347" s="1">
        <v>208</v>
      </c>
      <c r="L347" s="2">
        <v>206</v>
      </c>
      <c r="M347" s="2">
        <v>209</v>
      </c>
      <c r="N347" s="89">
        <v>210</v>
      </c>
      <c r="O347" s="89">
        <v>180</v>
      </c>
      <c r="P347" s="89">
        <v>215</v>
      </c>
      <c r="Q347" s="2">
        <v>27</v>
      </c>
      <c r="R347" s="91">
        <v>82.6</v>
      </c>
      <c r="S347" s="9"/>
    </row>
    <row r="348" spans="1:19" ht="12" customHeight="1" hidden="1">
      <c r="A348" s="6">
        <f>EOMONTH(A349,0)+1</f>
        <v>39448</v>
      </c>
      <c r="B348" s="42"/>
      <c r="C348" s="1">
        <v>211</v>
      </c>
      <c r="D348" s="2">
        <v>211</v>
      </c>
      <c r="E348" s="2">
        <v>213</v>
      </c>
      <c r="F348" s="89">
        <v>132</v>
      </c>
      <c r="G348" s="89">
        <v>132</v>
      </c>
      <c r="H348" s="89">
        <v>140</v>
      </c>
      <c r="I348" s="2">
        <v>23</v>
      </c>
      <c r="J348" s="94">
        <v>10.07</v>
      </c>
      <c r="K348" s="1">
        <v>209</v>
      </c>
      <c r="L348" s="2">
        <v>208</v>
      </c>
      <c r="M348" s="2">
        <v>209</v>
      </c>
      <c r="N348" s="89">
        <v>300</v>
      </c>
      <c r="O348" s="89">
        <v>295</v>
      </c>
      <c r="P348" s="89">
        <v>332</v>
      </c>
      <c r="Q348" s="2">
        <v>25</v>
      </c>
      <c r="R348" s="91">
        <v>88.3</v>
      </c>
      <c r="S348" s="9"/>
    </row>
    <row r="349" spans="1:19" ht="12" customHeight="1" hidden="1">
      <c r="A349" s="6">
        <f>EOMONTH(A350,0)+1</f>
        <v>39417</v>
      </c>
      <c r="B349" s="42"/>
      <c r="C349" s="1">
        <v>209</v>
      </c>
      <c r="D349" s="2">
        <v>208</v>
      </c>
      <c r="E349" s="2">
        <v>211</v>
      </c>
      <c r="F349" s="89">
        <v>251</v>
      </c>
      <c r="G349" s="89">
        <v>271</v>
      </c>
      <c r="H349" s="89">
        <v>278</v>
      </c>
      <c r="I349" s="2">
        <v>34</v>
      </c>
      <c r="J349" s="94">
        <v>10.61</v>
      </c>
      <c r="K349" s="1">
        <v>206</v>
      </c>
      <c r="L349" s="2">
        <v>205</v>
      </c>
      <c r="M349" s="2">
        <v>208</v>
      </c>
      <c r="N349" s="89">
        <v>130</v>
      </c>
      <c r="O349" s="89">
        <v>113</v>
      </c>
      <c r="P349" s="89">
        <v>133</v>
      </c>
      <c r="Q349" s="2">
        <v>32</v>
      </c>
      <c r="R349" s="91">
        <v>79.2</v>
      </c>
      <c r="S349" s="9"/>
    </row>
    <row r="350" spans="1:19" ht="12" customHeight="1" hidden="1">
      <c r="A350" s="6">
        <f>EOMONTH(A351,0)+1</f>
        <v>39387</v>
      </c>
      <c r="B350" s="42"/>
      <c r="C350" s="1">
        <v>209</v>
      </c>
      <c r="D350" s="2">
        <v>209</v>
      </c>
      <c r="E350" s="2">
        <v>210</v>
      </c>
      <c r="F350" s="89">
        <v>199</v>
      </c>
      <c r="G350" s="89">
        <v>235</v>
      </c>
      <c r="H350" s="89">
        <v>217</v>
      </c>
      <c r="I350" s="2">
        <v>39</v>
      </c>
      <c r="J350" s="94">
        <v>10.44</v>
      </c>
      <c r="K350" s="1">
        <v>206</v>
      </c>
      <c r="L350" s="2">
        <v>205</v>
      </c>
      <c r="M350" s="2">
        <v>207</v>
      </c>
      <c r="N350" s="89">
        <v>75</v>
      </c>
      <c r="O350" s="89">
        <v>61</v>
      </c>
      <c r="P350" s="89">
        <v>68</v>
      </c>
      <c r="Q350" s="2">
        <v>35</v>
      </c>
      <c r="R350" s="91">
        <v>80.2</v>
      </c>
      <c r="S350" s="9"/>
    </row>
    <row r="351" spans="1:19" ht="12" customHeight="1" hidden="1">
      <c r="A351" s="6">
        <f>EOMONTH(A352,0)+1</f>
        <v>39356</v>
      </c>
      <c r="B351" s="42"/>
      <c r="C351" s="1">
        <v>211</v>
      </c>
      <c r="D351" s="2">
        <v>211</v>
      </c>
      <c r="E351" s="2">
        <v>212</v>
      </c>
      <c r="F351" s="89">
        <v>233</v>
      </c>
      <c r="G351" s="89">
        <v>265</v>
      </c>
      <c r="H351" s="89">
        <v>245</v>
      </c>
      <c r="I351" s="2">
        <v>42</v>
      </c>
      <c r="J351" s="94">
        <v>10.09</v>
      </c>
      <c r="K351" s="1">
        <v>209</v>
      </c>
      <c r="L351" s="2">
        <v>209</v>
      </c>
      <c r="M351" s="2">
        <v>209</v>
      </c>
      <c r="N351" s="89">
        <v>80</v>
      </c>
      <c r="O351" s="89">
        <v>65</v>
      </c>
      <c r="P351" s="89">
        <v>115</v>
      </c>
      <c r="Q351" s="2">
        <v>37</v>
      </c>
      <c r="R351" s="91">
        <v>78.3</v>
      </c>
      <c r="S351" s="9"/>
    </row>
    <row r="352" spans="1:19" ht="12" customHeight="1" hidden="1">
      <c r="A352" s="6">
        <f>EOMONTH(A353,0)+1</f>
        <v>39326</v>
      </c>
      <c r="B352" s="42"/>
      <c r="C352" s="1">
        <v>209</v>
      </c>
      <c r="D352" s="2">
        <v>208</v>
      </c>
      <c r="E352" s="2">
        <v>209</v>
      </c>
      <c r="F352" s="89">
        <v>320</v>
      </c>
      <c r="G352" s="89">
        <v>340</v>
      </c>
      <c r="H352" s="89">
        <v>320</v>
      </c>
      <c r="I352" s="2">
        <v>58</v>
      </c>
      <c r="J352" s="94">
        <v>12.32</v>
      </c>
      <c r="K352" s="1">
        <v>206</v>
      </c>
      <c r="L352" s="2">
        <v>205</v>
      </c>
      <c r="M352" s="2">
        <v>206</v>
      </c>
      <c r="N352" s="89">
        <v>190</v>
      </c>
      <c r="O352" s="89">
        <v>180</v>
      </c>
      <c r="P352" s="89">
        <v>205</v>
      </c>
      <c r="Q352" s="2">
        <v>51</v>
      </c>
      <c r="R352" s="91">
        <v>77.8</v>
      </c>
      <c r="S352" s="9"/>
    </row>
    <row r="353" spans="1:19" ht="12" customHeight="1" hidden="1">
      <c r="A353" s="6">
        <f>EOMONTH(A354,0)+1</f>
        <v>39295</v>
      </c>
      <c r="B353" s="42"/>
      <c r="C353" s="1">
        <v>205</v>
      </c>
      <c r="D353" s="2">
        <v>204</v>
      </c>
      <c r="E353" s="2">
        <v>206</v>
      </c>
      <c r="F353" s="89">
        <v>310</v>
      </c>
      <c r="G353" s="89">
        <v>320</v>
      </c>
      <c r="H353" s="89">
        <v>310</v>
      </c>
      <c r="I353" s="2">
        <v>55</v>
      </c>
      <c r="J353" s="94">
        <v>11.92</v>
      </c>
      <c r="K353" s="1">
        <v>202</v>
      </c>
      <c r="L353" s="2">
        <v>201</v>
      </c>
      <c r="M353" s="2">
        <v>202</v>
      </c>
      <c r="N353" s="89">
        <v>303</v>
      </c>
      <c r="O353" s="89">
        <v>290</v>
      </c>
      <c r="P353" s="89">
        <v>315</v>
      </c>
      <c r="Q353" s="2">
        <v>50</v>
      </c>
      <c r="R353" s="91">
        <v>79.1</v>
      </c>
      <c r="S353" s="9"/>
    </row>
    <row r="354" spans="1:19" ht="12" customHeight="1" hidden="1">
      <c r="A354" s="6">
        <f>EOMONTH(A355,0)+1</f>
        <v>39264</v>
      </c>
      <c r="B354" s="42"/>
      <c r="C354" s="1">
        <v>209</v>
      </c>
      <c r="D354" s="2">
        <v>209</v>
      </c>
      <c r="E354" s="2">
        <v>210</v>
      </c>
      <c r="F354" s="89">
        <v>300</v>
      </c>
      <c r="G354" s="89">
        <v>335</v>
      </c>
      <c r="H354" s="89">
        <v>310</v>
      </c>
      <c r="I354" s="2">
        <v>46</v>
      </c>
      <c r="J354" s="94">
        <v>11.06</v>
      </c>
      <c r="K354" s="1">
        <v>207</v>
      </c>
      <c r="L354" s="2">
        <v>207</v>
      </c>
      <c r="M354" s="2">
        <v>207</v>
      </c>
      <c r="N354" s="89">
        <v>125</v>
      </c>
      <c r="O354" s="89">
        <v>100</v>
      </c>
      <c r="P354" s="89">
        <v>130</v>
      </c>
      <c r="Q354" s="2">
        <v>41</v>
      </c>
      <c r="R354" s="91">
        <v>80.3</v>
      </c>
      <c r="S354" s="9"/>
    </row>
    <row r="355" spans="1:19" ht="12" customHeight="1" hidden="1">
      <c r="A355" s="6">
        <f>EOMONTH(A356,0)+1</f>
        <v>39234</v>
      </c>
      <c r="B355" s="42"/>
      <c r="C355" s="1">
        <v>209</v>
      </c>
      <c r="D355" s="2">
        <v>209</v>
      </c>
      <c r="E355" s="2">
        <v>211</v>
      </c>
      <c r="F355" s="89">
        <v>268</v>
      </c>
      <c r="G355" s="89">
        <v>307</v>
      </c>
      <c r="H355" s="89">
        <v>273</v>
      </c>
      <c r="I355" s="2">
        <v>50</v>
      </c>
      <c r="J355" s="94">
        <v>11.7</v>
      </c>
      <c r="K355" s="1">
        <v>208</v>
      </c>
      <c r="L355" s="2">
        <v>207</v>
      </c>
      <c r="M355" s="2">
        <v>208</v>
      </c>
      <c r="N355" s="89">
        <v>140</v>
      </c>
      <c r="O355" s="89">
        <v>128</v>
      </c>
      <c r="P355" s="89">
        <v>140</v>
      </c>
      <c r="Q355" s="2">
        <v>44</v>
      </c>
      <c r="R355" s="91">
        <v>78.8</v>
      </c>
      <c r="S355" s="9"/>
    </row>
    <row r="356" spans="1:19" ht="12" customHeight="1" hidden="1">
      <c r="A356" s="6">
        <f>EOMONTH(A357,0)+1</f>
        <v>39203</v>
      </c>
      <c r="B356" s="42"/>
      <c r="C356" s="1">
        <v>210</v>
      </c>
      <c r="D356" s="2">
        <v>210</v>
      </c>
      <c r="E356" s="2">
        <v>211</v>
      </c>
      <c r="F356" s="89">
        <v>215</v>
      </c>
      <c r="G356" s="89">
        <v>244</v>
      </c>
      <c r="H356" s="89">
        <v>225</v>
      </c>
      <c r="I356" s="2">
        <v>38</v>
      </c>
      <c r="J356" s="94">
        <v>10</v>
      </c>
      <c r="K356" s="1">
        <v>209</v>
      </c>
      <c r="L356" s="2">
        <v>208</v>
      </c>
      <c r="M356" s="2">
        <v>209</v>
      </c>
      <c r="N356" s="89">
        <v>178</v>
      </c>
      <c r="O356" s="89">
        <v>146</v>
      </c>
      <c r="P356" s="89">
        <v>170</v>
      </c>
      <c r="Q356" s="2">
        <v>34</v>
      </c>
      <c r="R356" s="91">
        <v>84.9</v>
      </c>
      <c r="S356" s="9"/>
    </row>
    <row r="357" spans="1:19" ht="12" customHeight="1" hidden="1">
      <c r="A357" s="6">
        <f>EOMONTH(A358,0)+1</f>
        <v>39173</v>
      </c>
      <c r="B357" s="42"/>
      <c r="C357" s="1">
        <v>209</v>
      </c>
      <c r="D357" s="2">
        <v>209</v>
      </c>
      <c r="E357" s="2">
        <v>211</v>
      </c>
      <c r="F357" s="89">
        <v>193</v>
      </c>
      <c r="G357" s="89">
        <v>233</v>
      </c>
      <c r="H357" s="89">
        <v>211</v>
      </c>
      <c r="I357" s="2">
        <v>39</v>
      </c>
      <c r="J357" s="94">
        <v>9.32</v>
      </c>
      <c r="K357" s="1">
        <v>207</v>
      </c>
      <c r="L357" s="2">
        <v>206</v>
      </c>
      <c r="M357" s="2">
        <v>208</v>
      </c>
      <c r="N357" s="89">
        <v>108</v>
      </c>
      <c r="O357" s="89">
        <v>100</v>
      </c>
      <c r="P357" s="89">
        <v>105</v>
      </c>
      <c r="Q357" s="2">
        <v>35</v>
      </c>
      <c r="R357" s="91">
        <v>78.9</v>
      </c>
      <c r="S357" s="9"/>
    </row>
    <row r="358" spans="1:19" ht="12" customHeight="1" hidden="1">
      <c r="A358" s="6">
        <f>EOMONTH(A359,0)+1</f>
        <v>39142</v>
      </c>
      <c r="B358" s="42"/>
      <c r="C358" s="1">
        <v>210</v>
      </c>
      <c r="D358" s="2">
        <v>210</v>
      </c>
      <c r="E358" s="2">
        <v>210</v>
      </c>
      <c r="F358" s="89">
        <v>137</v>
      </c>
      <c r="G358" s="89">
        <v>158</v>
      </c>
      <c r="H358" s="89">
        <v>147</v>
      </c>
      <c r="I358" s="2">
        <v>28</v>
      </c>
      <c r="J358" s="94">
        <v>10.02</v>
      </c>
      <c r="K358" s="1">
        <v>207</v>
      </c>
      <c r="L358" s="2">
        <v>206</v>
      </c>
      <c r="M358" s="2">
        <v>206</v>
      </c>
      <c r="N358" s="89">
        <v>370</v>
      </c>
      <c r="O358" s="89">
        <v>360</v>
      </c>
      <c r="P358" s="89">
        <v>390</v>
      </c>
      <c r="Q358" s="2">
        <v>30</v>
      </c>
      <c r="R358" s="91">
        <v>83.7</v>
      </c>
      <c r="S358" s="9"/>
    </row>
    <row r="359" spans="1:19" ht="12" customHeight="1" hidden="1">
      <c r="A359" s="6">
        <f>EOMONTH(A360,0)+1</f>
        <v>39114</v>
      </c>
      <c r="B359" s="42"/>
      <c r="C359" s="1">
        <v>210</v>
      </c>
      <c r="D359" s="2">
        <v>210</v>
      </c>
      <c r="E359" s="2">
        <v>211</v>
      </c>
      <c r="F359" s="89">
        <v>154</v>
      </c>
      <c r="G359" s="89">
        <v>163</v>
      </c>
      <c r="H359" s="89">
        <v>147</v>
      </c>
      <c r="I359" s="2">
        <v>29</v>
      </c>
      <c r="J359" s="94">
        <v>9.11</v>
      </c>
      <c r="K359" s="1">
        <v>207</v>
      </c>
      <c r="L359" s="2">
        <v>207</v>
      </c>
      <c r="M359" s="2">
        <v>207</v>
      </c>
      <c r="N359" s="89">
        <v>177</v>
      </c>
      <c r="O359" s="89">
        <v>176</v>
      </c>
      <c r="P359" s="89">
        <v>193</v>
      </c>
      <c r="Q359" s="2">
        <v>29</v>
      </c>
      <c r="R359" s="91">
        <v>83</v>
      </c>
      <c r="S359" s="9"/>
    </row>
    <row r="360" spans="1:19" ht="12" customHeight="1" hidden="1">
      <c r="A360" s="6">
        <f>EOMONTH(A361,0)+1</f>
        <v>39083</v>
      </c>
      <c r="B360" s="42"/>
      <c r="C360" s="1">
        <v>208</v>
      </c>
      <c r="D360" s="2">
        <v>208</v>
      </c>
      <c r="E360" s="2">
        <v>210</v>
      </c>
      <c r="F360" s="89">
        <v>150</v>
      </c>
      <c r="G360" s="89">
        <v>169</v>
      </c>
      <c r="H360" s="89">
        <v>166</v>
      </c>
      <c r="I360" s="2">
        <v>30</v>
      </c>
      <c r="J360" s="94">
        <v>9.64</v>
      </c>
      <c r="K360" s="1">
        <v>205</v>
      </c>
      <c r="L360" s="2">
        <v>204</v>
      </c>
      <c r="M360" s="2">
        <v>207</v>
      </c>
      <c r="N360" s="89">
        <v>210</v>
      </c>
      <c r="O360" s="89">
        <v>200</v>
      </c>
      <c r="P360" s="89">
        <v>225</v>
      </c>
      <c r="Q360" s="2">
        <v>32</v>
      </c>
      <c r="R360" s="91">
        <v>80.3</v>
      </c>
      <c r="S360" s="9"/>
    </row>
    <row r="361" spans="1:19" ht="12" customHeight="1" hidden="1">
      <c r="A361" s="6">
        <f>EOMONTH(A362,0)+1</f>
        <v>39052</v>
      </c>
      <c r="B361" s="42"/>
      <c r="C361" s="1">
        <v>206</v>
      </c>
      <c r="D361" s="2">
        <v>205</v>
      </c>
      <c r="E361" s="2">
        <v>208</v>
      </c>
      <c r="F361" s="89">
        <v>205</v>
      </c>
      <c r="G361" s="89">
        <v>220</v>
      </c>
      <c r="H361" s="89">
        <v>190</v>
      </c>
      <c r="I361" s="2">
        <v>36</v>
      </c>
      <c r="J361" s="94">
        <v>9.53</v>
      </c>
      <c r="K361" s="1">
        <v>203</v>
      </c>
      <c r="L361" s="2">
        <v>202</v>
      </c>
      <c r="M361" s="2">
        <v>204</v>
      </c>
      <c r="N361" s="89">
        <v>150</v>
      </c>
      <c r="O361" s="89">
        <v>130</v>
      </c>
      <c r="P361" s="89">
        <v>148</v>
      </c>
      <c r="Q361" s="2">
        <v>35</v>
      </c>
      <c r="R361" s="91">
        <v>78.3</v>
      </c>
      <c r="S361" s="9"/>
    </row>
    <row r="362" spans="1:19" ht="12" customHeight="1" hidden="1">
      <c r="A362" s="6">
        <f>EOMONTH(A363,0)+1</f>
        <v>39022</v>
      </c>
      <c r="B362" s="42"/>
      <c r="C362" s="1">
        <v>212</v>
      </c>
      <c r="D362" s="2">
        <v>212</v>
      </c>
      <c r="E362" s="2">
        <v>213</v>
      </c>
      <c r="F362" s="89">
        <v>133</v>
      </c>
      <c r="G362" s="89">
        <v>148</v>
      </c>
      <c r="H362" s="89">
        <v>137</v>
      </c>
      <c r="I362" s="2">
        <v>32</v>
      </c>
      <c r="J362" s="94">
        <v>9.03</v>
      </c>
      <c r="K362" s="1">
        <v>209</v>
      </c>
      <c r="L362" s="2">
        <v>208</v>
      </c>
      <c r="M362" s="2">
        <v>209</v>
      </c>
      <c r="N362" s="89">
        <v>200</v>
      </c>
      <c r="O362" s="89">
        <v>180</v>
      </c>
      <c r="P362" s="89">
        <v>200</v>
      </c>
      <c r="Q362" s="2">
        <v>30</v>
      </c>
      <c r="R362" s="91">
        <v>78.4</v>
      </c>
      <c r="S362" s="9"/>
    </row>
    <row r="363" spans="1:19" ht="12" customHeight="1" hidden="1">
      <c r="A363" s="6">
        <f>EOMONTH(A364,0)+1</f>
        <v>38991</v>
      </c>
      <c r="B363" s="42"/>
      <c r="C363" s="1">
        <v>208</v>
      </c>
      <c r="D363" s="2">
        <v>207</v>
      </c>
      <c r="E363" s="2">
        <v>209</v>
      </c>
      <c r="F363" s="89">
        <v>280</v>
      </c>
      <c r="G363" s="89">
        <v>310</v>
      </c>
      <c r="H363" s="89">
        <v>310</v>
      </c>
      <c r="I363" s="2">
        <v>45</v>
      </c>
      <c r="J363" s="94">
        <v>9.68</v>
      </c>
      <c r="K363" s="1">
        <v>204</v>
      </c>
      <c r="L363" s="2">
        <v>203</v>
      </c>
      <c r="M363" s="2">
        <v>205</v>
      </c>
      <c r="N363" s="89">
        <v>100</v>
      </c>
      <c r="O363" s="89">
        <v>83</v>
      </c>
      <c r="P363" s="89">
        <v>89</v>
      </c>
      <c r="Q363" s="2">
        <v>39</v>
      </c>
      <c r="R363" s="91">
        <v>76.5</v>
      </c>
      <c r="S363" s="9"/>
    </row>
    <row r="364" spans="1:19" ht="12" customHeight="1" hidden="1">
      <c r="A364" s="6">
        <f>EOMONTH(A365,0)+1</f>
        <v>38961</v>
      </c>
      <c r="B364" s="42"/>
      <c r="C364" s="1">
        <v>210</v>
      </c>
      <c r="D364" s="2">
        <v>210</v>
      </c>
      <c r="E364" s="2">
        <v>211</v>
      </c>
      <c r="F364" s="89">
        <v>330</v>
      </c>
      <c r="G364" s="89">
        <v>360</v>
      </c>
      <c r="H364" s="89">
        <v>350</v>
      </c>
      <c r="I364" s="2">
        <v>48</v>
      </c>
      <c r="J364" s="94">
        <v>10.99</v>
      </c>
      <c r="K364" s="1">
        <v>208</v>
      </c>
      <c r="L364" s="2">
        <v>208</v>
      </c>
      <c r="M364" s="2">
        <v>208</v>
      </c>
      <c r="N364" s="89">
        <v>112</v>
      </c>
      <c r="O364" s="89">
        <v>104</v>
      </c>
      <c r="P364" s="89">
        <v>115</v>
      </c>
      <c r="Q364" s="2">
        <v>42</v>
      </c>
      <c r="R364" s="94">
        <v>79.2</v>
      </c>
      <c r="S364" s="9"/>
    </row>
    <row r="365" spans="1:19" ht="12" customHeight="1" hidden="1">
      <c r="A365" s="6">
        <f>EOMONTH(A366,0)+1</f>
        <v>38930</v>
      </c>
      <c r="B365" s="42"/>
      <c r="C365" s="1">
        <v>208</v>
      </c>
      <c r="D365" s="2">
        <v>208</v>
      </c>
      <c r="E365" s="2">
        <v>209</v>
      </c>
      <c r="F365" s="89">
        <v>340</v>
      </c>
      <c r="G365" s="89">
        <v>380</v>
      </c>
      <c r="H365" s="89">
        <v>360</v>
      </c>
      <c r="I365" s="2">
        <v>50</v>
      </c>
      <c r="J365" s="94">
        <v>10.94</v>
      </c>
      <c r="K365" s="1">
        <v>205</v>
      </c>
      <c r="L365" s="2">
        <v>205</v>
      </c>
      <c r="M365" s="2">
        <v>206</v>
      </c>
      <c r="N365" s="89">
        <v>270</v>
      </c>
      <c r="O365" s="89">
        <v>270</v>
      </c>
      <c r="P365" s="89">
        <v>280</v>
      </c>
      <c r="Q365" s="2">
        <v>44</v>
      </c>
      <c r="R365" s="94">
        <v>79</v>
      </c>
      <c r="S365" s="9"/>
    </row>
    <row r="366" spans="1:19" ht="12" customHeight="1" hidden="1">
      <c r="A366" s="6">
        <f>EOMONTH(A367,0)+1</f>
        <v>38899</v>
      </c>
      <c r="B366" s="42"/>
      <c r="C366" s="1">
        <v>228</v>
      </c>
      <c r="D366" s="2">
        <v>208</v>
      </c>
      <c r="E366" s="2">
        <v>209</v>
      </c>
      <c r="F366" s="89">
        <v>300</v>
      </c>
      <c r="G366" s="89">
        <v>330</v>
      </c>
      <c r="H366" s="89">
        <v>310</v>
      </c>
      <c r="I366" s="2">
        <v>50</v>
      </c>
      <c r="J366" s="94">
        <v>10.42</v>
      </c>
      <c r="K366" s="1">
        <v>206</v>
      </c>
      <c r="L366" s="2">
        <v>205</v>
      </c>
      <c r="M366" s="2">
        <v>206</v>
      </c>
      <c r="N366" s="89">
        <v>301</v>
      </c>
      <c r="O366" s="89">
        <v>280</v>
      </c>
      <c r="P366" s="89">
        <v>295</v>
      </c>
      <c r="Q366" s="2">
        <v>45</v>
      </c>
      <c r="R366" s="94">
        <v>76.6</v>
      </c>
      <c r="S366" s="9"/>
    </row>
    <row r="367" spans="1:19" ht="12" customHeight="1" hidden="1">
      <c r="A367" s="43">
        <v>38896</v>
      </c>
      <c r="B367" s="42"/>
      <c r="C367" s="1">
        <v>210</v>
      </c>
      <c r="D367" s="2">
        <v>211</v>
      </c>
      <c r="E367" s="2">
        <v>211</v>
      </c>
      <c r="F367" s="89" t="s">
        <v>178</v>
      </c>
      <c r="G367" s="89" t="s">
        <v>179</v>
      </c>
      <c r="H367" s="89" t="s">
        <v>177</v>
      </c>
      <c r="I367" s="2">
        <v>44</v>
      </c>
      <c r="J367" s="94">
        <v>1.29</v>
      </c>
      <c r="K367" s="1">
        <v>206</v>
      </c>
      <c r="L367" s="2">
        <v>207</v>
      </c>
      <c r="M367" s="2">
        <v>207</v>
      </c>
      <c r="N367" s="89" t="s">
        <v>176</v>
      </c>
      <c r="O367" s="89" t="s">
        <v>177</v>
      </c>
      <c r="P367" s="89" t="s">
        <v>177</v>
      </c>
      <c r="Q367" s="2">
        <v>41</v>
      </c>
      <c r="R367" s="94">
        <v>4.36</v>
      </c>
      <c r="S367" s="9"/>
    </row>
    <row r="368" spans="1:19" s="297" customFormat="1" ht="22.5" customHeight="1">
      <c r="A368" s="295"/>
      <c r="B368" s="295"/>
      <c r="C368" s="295"/>
      <c r="D368" s="295"/>
      <c r="E368" s="295"/>
      <c r="F368" s="295"/>
      <c r="G368" s="295"/>
      <c r="H368" s="295"/>
      <c r="I368" s="295"/>
      <c r="J368" s="443" t="s">
        <v>149</v>
      </c>
      <c r="K368" s="295"/>
      <c r="L368" s="295"/>
      <c r="M368" s="295"/>
      <c r="N368" s="295"/>
      <c r="O368" s="295"/>
      <c r="P368" s="295"/>
      <c r="Q368" s="295"/>
      <c r="R368" s="443" t="s">
        <v>149</v>
      </c>
      <c r="S368" s="296"/>
    </row>
    <row r="369" spans="1:18" ht="10.5" customHeight="1">
      <c r="A369" s="448" t="s">
        <v>247</v>
      </c>
      <c r="B369" s="349" t="s">
        <v>248</v>
      </c>
      <c r="C369" s="61"/>
      <c r="D369" s="61"/>
      <c r="E369" s="61"/>
      <c r="F369" s="61"/>
      <c r="G369" s="61"/>
      <c r="H369" s="61"/>
      <c r="I369" s="350"/>
      <c r="J369" s="351" t="s">
        <v>249</v>
      </c>
      <c r="K369" s="349" t="s">
        <v>250</v>
      </c>
      <c r="L369" s="61"/>
      <c r="M369" s="61"/>
      <c r="N369" s="61"/>
      <c r="O369" s="61"/>
      <c r="P369" s="61"/>
      <c r="Q369" s="350"/>
      <c r="R369" s="351" t="s">
        <v>249</v>
      </c>
    </row>
    <row r="370" spans="1:18" ht="21.75" customHeight="1">
      <c r="A370" s="458"/>
      <c r="B370" s="459" t="s">
        <v>251</v>
      </c>
      <c r="C370" s="460"/>
      <c r="D370" s="460"/>
      <c r="E370" s="460"/>
      <c r="F370" s="460"/>
      <c r="G370" s="460"/>
      <c r="H370" s="460"/>
      <c r="I370" s="461"/>
      <c r="J370" s="352" t="s">
        <v>249</v>
      </c>
      <c r="K370" s="459" t="s">
        <v>252</v>
      </c>
      <c r="L370" s="460"/>
      <c r="M370" s="460"/>
      <c r="N370" s="460"/>
      <c r="O370" s="460"/>
      <c r="P370" s="460"/>
      <c r="Q370" s="461"/>
      <c r="R370" s="352" t="s">
        <v>249</v>
      </c>
    </row>
    <row r="371" spans="1:18" ht="13.5" customHeight="1" thickBot="1">
      <c r="A371" s="458"/>
      <c r="B371" s="353" t="s">
        <v>253</v>
      </c>
      <c r="C371" s="354"/>
      <c r="D371" s="354"/>
      <c r="E371" s="354"/>
      <c r="F371" s="354"/>
      <c r="G371" s="354"/>
      <c r="H371" s="354"/>
      <c r="I371" s="355"/>
      <c r="J371" s="394" t="s">
        <v>310</v>
      </c>
      <c r="K371" s="353" t="s">
        <v>254</v>
      </c>
      <c r="L371" s="354"/>
      <c r="M371" s="354"/>
      <c r="N371" s="354"/>
      <c r="O371" s="354"/>
      <c r="P371" s="354"/>
      <c r="Q371" s="355"/>
      <c r="R371" s="394" t="s">
        <v>249</v>
      </c>
    </row>
    <row r="372" spans="1:18" ht="12.75" customHeight="1" thickTop="1">
      <c r="A372" s="357" t="s">
        <v>255</v>
      </c>
      <c r="B372" s="358"/>
      <c r="C372" s="358"/>
      <c r="D372" s="358"/>
      <c r="E372" s="358"/>
      <c r="F372" s="358"/>
      <c r="G372" s="358"/>
      <c r="H372" s="358"/>
      <c r="I372" s="359"/>
      <c r="J372" s="360" t="s">
        <v>31</v>
      </c>
      <c r="K372" s="357" t="s">
        <v>255</v>
      </c>
      <c r="L372" s="358"/>
      <c r="M372" s="358"/>
      <c r="N372" s="358"/>
      <c r="O372" s="358"/>
      <c r="P372" s="358"/>
      <c r="Q372" s="359"/>
      <c r="R372" s="360" t="s">
        <v>31</v>
      </c>
    </row>
    <row r="373" spans="1:18" ht="12.75" customHeight="1">
      <c r="A373" s="361"/>
      <c r="B373" s="50" t="s">
        <v>32</v>
      </c>
      <c r="C373" s="20"/>
      <c r="D373" s="51"/>
      <c r="E373" s="390" t="s">
        <v>33</v>
      </c>
      <c r="F373" s="372"/>
      <c r="G373" s="372"/>
      <c r="H373" s="372"/>
      <c r="I373" s="373"/>
      <c r="J373" s="351" t="s">
        <v>34</v>
      </c>
      <c r="K373" s="371" t="s">
        <v>35</v>
      </c>
      <c r="L373" s="372"/>
      <c r="M373" s="373"/>
      <c r="N373" s="390" t="s">
        <v>36</v>
      </c>
      <c r="O373" s="372"/>
      <c r="P373" s="372"/>
      <c r="Q373" s="373"/>
      <c r="R373" s="351" t="s">
        <v>34</v>
      </c>
    </row>
    <row r="374" spans="1:18" ht="12.75" customHeight="1">
      <c r="A374" s="361"/>
      <c r="B374" s="485" t="s">
        <v>95</v>
      </c>
      <c r="C374" s="486"/>
      <c r="D374" s="487"/>
      <c r="E374" s="391" t="s">
        <v>263</v>
      </c>
      <c r="F374" s="377"/>
      <c r="G374" s="377"/>
      <c r="H374" s="377"/>
      <c r="I374" s="378"/>
      <c r="J374" s="495" t="s">
        <v>34</v>
      </c>
      <c r="K374" s="374" t="s">
        <v>88</v>
      </c>
      <c r="L374" s="375"/>
      <c r="M374" s="376"/>
      <c r="N374" s="88" t="s">
        <v>89</v>
      </c>
      <c r="O374" s="55"/>
      <c r="P374" s="55"/>
      <c r="Q374" s="56"/>
      <c r="R374" s="352" t="s">
        <v>34</v>
      </c>
    </row>
    <row r="375" spans="1:18" ht="12.75" customHeight="1">
      <c r="A375" s="361" t="s">
        <v>38</v>
      </c>
      <c r="B375" s="488"/>
      <c r="C375" s="489"/>
      <c r="D375" s="490"/>
      <c r="E375" s="392" t="s">
        <v>262</v>
      </c>
      <c r="F375" s="380"/>
      <c r="G375" s="380"/>
      <c r="H375" s="380"/>
      <c r="I375" s="381"/>
      <c r="J375" s="497"/>
      <c r="K375" s="374" t="s">
        <v>96</v>
      </c>
      <c r="L375" s="375"/>
      <c r="M375" s="376"/>
      <c r="N375" s="393" t="s">
        <v>37</v>
      </c>
      <c r="O375" s="375"/>
      <c r="P375" s="375"/>
      <c r="Q375" s="376"/>
      <c r="R375" s="352" t="s">
        <v>34</v>
      </c>
    </row>
    <row r="376" spans="1:18" ht="12.75" customHeight="1">
      <c r="A376" s="361" t="s">
        <v>40</v>
      </c>
      <c r="B376" s="491" t="s">
        <v>41</v>
      </c>
      <c r="C376" s="492"/>
      <c r="D376" s="483" t="s">
        <v>42</v>
      </c>
      <c r="E376" s="391" t="s">
        <v>259</v>
      </c>
      <c r="F376" s="377"/>
      <c r="G376" s="377"/>
      <c r="H376" s="377"/>
      <c r="I376" s="378"/>
      <c r="J376" s="495" t="s">
        <v>34</v>
      </c>
      <c r="K376" s="229" t="s">
        <v>39</v>
      </c>
      <c r="L376" s="377"/>
      <c r="M376" s="378"/>
      <c r="N376" s="391" t="s">
        <v>261</v>
      </c>
      <c r="O376" s="377"/>
      <c r="P376" s="377"/>
      <c r="Q376" s="378"/>
      <c r="R376" s="495" t="s">
        <v>34</v>
      </c>
    </row>
    <row r="377" spans="1:18" ht="12.75" customHeight="1">
      <c r="A377" s="361" t="s">
        <v>0</v>
      </c>
      <c r="B377" s="493"/>
      <c r="C377" s="494"/>
      <c r="D377" s="484"/>
      <c r="E377" s="392" t="s">
        <v>258</v>
      </c>
      <c r="F377" s="380"/>
      <c r="G377" s="380"/>
      <c r="H377" s="380"/>
      <c r="I377" s="381"/>
      <c r="J377" s="497"/>
      <c r="K377" s="379"/>
      <c r="L377" s="380" t="s">
        <v>43</v>
      </c>
      <c r="M377" s="381"/>
      <c r="N377" s="392" t="s">
        <v>260</v>
      </c>
      <c r="O377" s="380"/>
      <c r="P377" s="380"/>
      <c r="Q377" s="381"/>
      <c r="R377" s="497"/>
    </row>
    <row r="378" spans="1:18" ht="12.75" customHeight="1">
      <c r="A378" s="361" t="s">
        <v>44</v>
      </c>
      <c r="B378" s="54" t="s">
        <v>97</v>
      </c>
      <c r="C378" s="55"/>
      <c r="D378" s="56" t="s">
        <v>53</v>
      </c>
      <c r="E378" s="393" t="s">
        <v>54</v>
      </c>
      <c r="F378" s="375"/>
      <c r="G378" s="375"/>
      <c r="H378" s="375"/>
      <c r="I378" s="376"/>
      <c r="J378" s="352" t="s">
        <v>34</v>
      </c>
      <c r="K378" s="229" t="s">
        <v>98</v>
      </c>
      <c r="L378" s="377"/>
      <c r="M378" s="378"/>
      <c r="N378" s="391" t="s">
        <v>264</v>
      </c>
      <c r="O378" s="377"/>
      <c r="P378" s="377"/>
      <c r="Q378" s="378"/>
      <c r="R378" s="352" t="s">
        <v>34</v>
      </c>
    </row>
    <row r="379" spans="1:18" ht="12.75" customHeight="1">
      <c r="A379" s="361" t="s">
        <v>48</v>
      </c>
      <c r="B379" s="229" t="s">
        <v>213</v>
      </c>
      <c r="C379" s="52"/>
      <c r="D379" s="53"/>
      <c r="E379" s="391" t="s">
        <v>214</v>
      </c>
      <c r="F379" s="377"/>
      <c r="G379" s="377"/>
      <c r="H379" s="377"/>
      <c r="I379" s="378"/>
      <c r="J379" s="356" t="s">
        <v>34</v>
      </c>
      <c r="K379" s="374" t="s">
        <v>49</v>
      </c>
      <c r="L379" s="375"/>
      <c r="M379" s="376"/>
      <c r="N379" s="393" t="s">
        <v>50</v>
      </c>
      <c r="O379" s="375"/>
      <c r="P379" s="375"/>
      <c r="Q379" s="376"/>
      <c r="R379" s="352" t="s">
        <v>34</v>
      </c>
    </row>
    <row r="380" spans="1:18" ht="12.75" customHeight="1">
      <c r="A380" s="361"/>
      <c r="B380" s="229" t="s">
        <v>159</v>
      </c>
      <c r="C380" s="52"/>
      <c r="D380" s="53"/>
      <c r="E380" s="391" t="s">
        <v>57</v>
      </c>
      <c r="F380" s="377"/>
      <c r="G380" s="377"/>
      <c r="H380" s="377"/>
      <c r="I380" s="378"/>
      <c r="J380" s="356" t="s">
        <v>34</v>
      </c>
      <c r="K380" s="374" t="s">
        <v>99</v>
      </c>
      <c r="L380" s="375"/>
      <c r="M380" s="376"/>
      <c r="N380" s="393" t="s">
        <v>52</v>
      </c>
      <c r="O380" s="375"/>
      <c r="P380" s="375"/>
      <c r="Q380" s="376"/>
      <c r="R380" s="352" t="s">
        <v>34</v>
      </c>
    </row>
    <row r="381" spans="1:18" ht="12.75" customHeight="1">
      <c r="A381" s="361"/>
      <c r="B381" s="54" t="s">
        <v>45</v>
      </c>
      <c r="C381" s="55"/>
      <c r="D381" s="56" t="s">
        <v>46</v>
      </c>
      <c r="E381" s="393" t="s">
        <v>47</v>
      </c>
      <c r="F381" s="375"/>
      <c r="G381" s="375"/>
      <c r="H381" s="375"/>
      <c r="I381" s="376"/>
      <c r="J381" s="352" t="s">
        <v>34</v>
      </c>
      <c r="K381" s="374" t="s">
        <v>55</v>
      </c>
      <c r="L381" s="375"/>
      <c r="M381" s="376"/>
      <c r="N381" s="393" t="s">
        <v>56</v>
      </c>
      <c r="O381" s="375"/>
      <c r="P381" s="375"/>
      <c r="Q381" s="376"/>
      <c r="R381" s="352" t="s">
        <v>34</v>
      </c>
    </row>
    <row r="382" spans="1:18" ht="12.75" customHeight="1">
      <c r="A382" s="361"/>
      <c r="B382" s="54" t="s">
        <v>100</v>
      </c>
      <c r="C382" s="55"/>
      <c r="D382" s="56"/>
      <c r="E382" s="393" t="s">
        <v>51</v>
      </c>
      <c r="F382" s="375"/>
      <c r="G382" s="375"/>
      <c r="H382" s="375"/>
      <c r="I382" s="376"/>
      <c r="J382" s="352" t="s">
        <v>34</v>
      </c>
      <c r="K382" s="374" t="s">
        <v>58</v>
      </c>
      <c r="L382" s="375"/>
      <c r="M382" s="376"/>
      <c r="N382" s="393" t="s">
        <v>59</v>
      </c>
      <c r="O382" s="375"/>
      <c r="P382" s="375"/>
      <c r="Q382" s="376"/>
      <c r="R382" s="352" t="s">
        <v>34</v>
      </c>
    </row>
    <row r="383" spans="1:18" ht="12.75" customHeight="1">
      <c r="A383" s="362"/>
      <c r="B383" s="27" t="s">
        <v>106</v>
      </c>
      <c r="C383" s="30"/>
      <c r="D383" s="59"/>
      <c r="E383" s="213" t="s">
        <v>93</v>
      </c>
      <c r="F383" s="383"/>
      <c r="G383" s="383"/>
      <c r="H383" s="383"/>
      <c r="I383" s="384"/>
      <c r="J383" s="370" t="s">
        <v>34</v>
      </c>
      <c r="K383" s="382"/>
      <c r="L383" s="383"/>
      <c r="M383" s="384"/>
      <c r="N383" s="213"/>
      <c r="O383" s="383"/>
      <c r="P383" s="383"/>
      <c r="Q383" s="384"/>
      <c r="R383" s="370"/>
    </row>
    <row r="384" spans="1:18" ht="12.75" customHeight="1">
      <c r="A384" s="363"/>
      <c r="B384" s="291"/>
      <c r="C384" s="61"/>
      <c r="D384" s="51"/>
      <c r="E384" s="390" t="s">
        <v>215</v>
      </c>
      <c r="F384" s="372"/>
      <c r="G384" s="372"/>
      <c r="H384" s="372"/>
      <c r="I384" s="373"/>
      <c r="J384" s="351" t="s">
        <v>200</v>
      </c>
      <c r="K384" s="374" t="s">
        <v>99</v>
      </c>
      <c r="L384" s="375"/>
      <c r="M384" s="376"/>
      <c r="N384" s="390" t="s">
        <v>52</v>
      </c>
      <c r="O384" s="372"/>
      <c r="P384" s="372"/>
      <c r="Q384" s="373"/>
      <c r="R384" s="351" t="s">
        <v>34</v>
      </c>
    </row>
    <row r="385" spans="1:18" ht="12.75" customHeight="1">
      <c r="A385" s="361" t="s">
        <v>60</v>
      </c>
      <c r="B385" s="62" t="s">
        <v>61</v>
      </c>
      <c r="C385" s="55" t="s">
        <v>85</v>
      </c>
      <c r="D385" s="56"/>
      <c r="E385" s="393" t="s">
        <v>62</v>
      </c>
      <c r="F385" s="375"/>
      <c r="G385" s="375"/>
      <c r="H385" s="375"/>
      <c r="I385" s="376"/>
      <c r="J385" s="352" t="s">
        <v>34</v>
      </c>
      <c r="K385" s="374" t="s">
        <v>63</v>
      </c>
      <c r="L385" s="375"/>
      <c r="M385" s="376"/>
      <c r="N385" s="393" t="s">
        <v>52</v>
      </c>
      <c r="O385" s="375"/>
      <c r="P385" s="375"/>
      <c r="Q385" s="376"/>
      <c r="R385" s="352" t="s">
        <v>34</v>
      </c>
    </row>
    <row r="386" spans="1:18" ht="12.75" customHeight="1">
      <c r="A386" s="361" t="s">
        <v>64</v>
      </c>
      <c r="B386" s="62" t="s">
        <v>65</v>
      </c>
      <c r="C386" s="55" t="s">
        <v>66</v>
      </c>
      <c r="D386" s="56"/>
      <c r="E386" s="393" t="s">
        <v>62</v>
      </c>
      <c r="F386" s="375"/>
      <c r="G386" s="375"/>
      <c r="H386" s="375"/>
      <c r="I386" s="376"/>
      <c r="J386" s="352" t="s">
        <v>34</v>
      </c>
      <c r="K386" s="374" t="s">
        <v>101</v>
      </c>
      <c r="L386" s="375"/>
      <c r="M386" s="376"/>
      <c r="N386" s="393" t="s">
        <v>67</v>
      </c>
      <c r="O386" s="375"/>
      <c r="P386" s="375"/>
      <c r="Q386" s="376"/>
      <c r="R386" s="352" t="s">
        <v>34</v>
      </c>
    </row>
    <row r="387" spans="1:18" ht="12.75" customHeight="1">
      <c r="A387" s="361" t="s">
        <v>44</v>
      </c>
      <c r="B387" s="63"/>
      <c r="C387" s="55" t="s">
        <v>94</v>
      </c>
      <c r="D387" s="56"/>
      <c r="E387" s="393" t="s">
        <v>62</v>
      </c>
      <c r="F387" s="375"/>
      <c r="G387" s="375"/>
      <c r="H387" s="375"/>
      <c r="I387" s="376"/>
      <c r="J387" s="352" t="s">
        <v>34</v>
      </c>
      <c r="K387" s="374" t="s">
        <v>68</v>
      </c>
      <c r="L387" s="375"/>
      <c r="M387" s="376"/>
      <c r="N387" s="393" t="s">
        <v>69</v>
      </c>
      <c r="O387" s="375"/>
      <c r="P387" s="375"/>
      <c r="Q387" s="376"/>
      <c r="R387" s="352" t="s">
        <v>105</v>
      </c>
    </row>
    <row r="388" spans="1:18" ht="12.75" customHeight="1">
      <c r="A388" s="361" t="s">
        <v>48</v>
      </c>
      <c r="B388" s="54" t="s">
        <v>102</v>
      </c>
      <c r="C388" s="55"/>
      <c r="D388" s="56"/>
      <c r="E388" s="393" t="s">
        <v>70</v>
      </c>
      <c r="F388" s="375"/>
      <c r="G388" s="375"/>
      <c r="H388" s="375"/>
      <c r="I388" s="376"/>
      <c r="J388" s="352" t="s">
        <v>34</v>
      </c>
      <c r="K388" s="374" t="s">
        <v>71</v>
      </c>
      <c r="L388" s="375"/>
      <c r="M388" s="376"/>
      <c r="N388" s="393" t="s">
        <v>72</v>
      </c>
      <c r="O388" s="375"/>
      <c r="P388" s="375"/>
      <c r="Q388" s="376"/>
      <c r="R388" s="352" t="s">
        <v>34</v>
      </c>
    </row>
    <row r="389" spans="1:18" ht="12.75" customHeight="1">
      <c r="A389" s="362"/>
      <c r="B389" s="27" t="s">
        <v>103</v>
      </c>
      <c r="C389" s="30"/>
      <c r="D389" s="59"/>
      <c r="E389" s="213" t="s">
        <v>70</v>
      </c>
      <c r="F389" s="383"/>
      <c r="G389" s="383"/>
      <c r="H389" s="383"/>
      <c r="I389" s="384"/>
      <c r="J389" s="370" t="s">
        <v>34</v>
      </c>
      <c r="K389" s="382" t="s">
        <v>73</v>
      </c>
      <c r="L389" s="383"/>
      <c r="M389" s="384"/>
      <c r="N389" s="213" t="s">
        <v>74</v>
      </c>
      <c r="O389" s="383"/>
      <c r="P389" s="383"/>
      <c r="Q389" s="384"/>
      <c r="R389" s="370" t="s">
        <v>34</v>
      </c>
    </row>
    <row r="390" spans="1:21" s="120" customFormat="1" ht="12.75" customHeight="1">
      <c r="A390" s="364" t="s">
        <v>195</v>
      </c>
      <c r="B390" s="365"/>
      <c r="C390" s="146" t="s">
        <v>196</v>
      </c>
      <c r="D390" s="265"/>
      <c r="E390" s="266" t="s">
        <v>201</v>
      </c>
      <c r="F390" s="267"/>
      <c r="G390" s="267"/>
      <c r="H390" s="267"/>
      <c r="I390" s="268"/>
      <c r="J390" s="351" t="s">
        <v>34</v>
      </c>
      <c r="K390" s="385" t="s">
        <v>169</v>
      </c>
      <c r="L390" s="273"/>
      <c r="M390" s="274"/>
      <c r="N390" s="266" t="s">
        <v>199</v>
      </c>
      <c r="O390" s="267"/>
      <c r="P390" s="267"/>
      <c r="Q390" s="268"/>
      <c r="R390" s="351" t="s">
        <v>211</v>
      </c>
      <c r="S390" s="271"/>
      <c r="T390" s="10"/>
      <c r="U390" s="271"/>
    </row>
    <row r="391" spans="1:27" s="120" customFormat="1" ht="12.75" customHeight="1">
      <c r="A391" s="366"/>
      <c r="B391" s="367" t="s">
        <v>197</v>
      </c>
      <c r="C391" s="269" t="s">
        <v>188</v>
      </c>
      <c r="D391" s="270"/>
      <c r="E391" s="272" t="s">
        <v>198</v>
      </c>
      <c r="F391" s="273"/>
      <c r="G391" s="273"/>
      <c r="H391" s="273"/>
      <c r="I391" s="274"/>
      <c r="J391" s="352" t="s">
        <v>34</v>
      </c>
      <c r="K391" s="386" t="s">
        <v>203</v>
      </c>
      <c r="L391" s="387"/>
      <c r="M391" s="388"/>
      <c r="N391" s="275" t="s">
        <v>256</v>
      </c>
      <c r="O391" s="287">
        <v>0.6</v>
      </c>
      <c r="P391" s="498">
        <f>IF($O391="","",$O391*50)</f>
        <v>30</v>
      </c>
      <c r="Q391" s="499"/>
      <c r="R391" s="495" t="s">
        <v>200</v>
      </c>
      <c r="S391" s="271"/>
      <c r="T391" s="10"/>
      <c r="U391" s="271"/>
      <c r="Y391" s="119"/>
      <c r="Z391" s="119"/>
      <c r="AA391" s="119"/>
    </row>
    <row r="392" spans="1:21" s="120" customFormat="1" ht="12.75" customHeight="1">
      <c r="A392" s="368"/>
      <c r="B392" s="369"/>
      <c r="C392" s="276" t="s">
        <v>163</v>
      </c>
      <c r="D392" s="277"/>
      <c r="E392" s="278" t="s">
        <v>207</v>
      </c>
      <c r="F392" s="281"/>
      <c r="G392" s="281"/>
      <c r="H392" s="281"/>
      <c r="I392" s="282"/>
      <c r="J392" s="370" t="s">
        <v>200</v>
      </c>
      <c r="K392" s="368"/>
      <c r="L392" s="279"/>
      <c r="M392" s="389" t="s">
        <v>204</v>
      </c>
      <c r="N392" s="283" t="s">
        <v>202</v>
      </c>
      <c r="O392" s="279"/>
      <c r="P392" s="279"/>
      <c r="Q392" s="280"/>
      <c r="R392" s="496"/>
      <c r="S392" s="271"/>
      <c r="T392" s="10"/>
      <c r="U392" s="271"/>
    </row>
    <row r="393" spans="1:18" ht="13.5" customHeight="1">
      <c r="A393" s="7"/>
      <c r="B393" s="7"/>
      <c r="C393" s="7"/>
      <c r="D393" s="7"/>
      <c r="E393" s="7"/>
      <c r="F393" s="7"/>
      <c r="G393" s="7"/>
      <c r="H393" s="7"/>
      <c r="I393" s="7"/>
      <c r="J393" s="7"/>
      <c r="K393" s="7"/>
      <c r="L393" s="7"/>
      <c r="M393" s="7"/>
      <c r="N393" s="7"/>
      <c r="O393" s="7"/>
      <c r="P393" s="7"/>
      <c r="Q393" s="7"/>
      <c r="R393" s="64"/>
    </row>
    <row r="394" spans="1:18" ht="12">
      <c r="A394" s="60"/>
      <c r="B394" s="66" t="s">
        <v>270</v>
      </c>
      <c r="C394" s="66"/>
      <c r="D394" s="66"/>
      <c r="E394" s="66"/>
      <c r="F394" s="66"/>
      <c r="G394" s="66"/>
      <c r="H394" s="66"/>
      <c r="I394" s="66"/>
      <c r="J394" s="66"/>
      <c r="K394" s="66"/>
      <c r="L394" s="66"/>
      <c r="M394" s="66"/>
      <c r="N394" s="66"/>
      <c r="O394" s="66"/>
      <c r="P394" s="337" t="s">
        <v>238</v>
      </c>
      <c r="Q394" s="338"/>
      <c r="R394" s="339"/>
    </row>
    <row r="395" spans="1:20" ht="12">
      <c r="A395" s="49"/>
      <c r="B395" s="401" t="s">
        <v>268</v>
      </c>
      <c r="C395" s="10" t="s">
        <v>312</v>
      </c>
      <c r="D395" s="4"/>
      <c r="E395" s="4"/>
      <c r="F395" s="4"/>
      <c r="G395" s="4"/>
      <c r="H395" s="4"/>
      <c r="I395" s="4"/>
      <c r="J395" s="4"/>
      <c r="K395" s="4"/>
      <c r="L395" s="4"/>
      <c r="M395" s="4"/>
      <c r="N395" s="4"/>
      <c r="O395" s="4"/>
      <c r="P395" s="340" t="s">
        <v>239</v>
      </c>
      <c r="Q395" s="341"/>
      <c r="R395" s="342"/>
      <c r="T395" s="10" t="s">
        <v>272</v>
      </c>
    </row>
    <row r="396" spans="1:18" ht="12">
      <c r="A396" s="49"/>
      <c r="B396" s="401"/>
      <c r="C396" s="4" t="s">
        <v>314</v>
      </c>
      <c r="D396" s="4"/>
      <c r="E396" s="4"/>
      <c r="F396" s="4"/>
      <c r="G396" s="4"/>
      <c r="H396" s="4"/>
      <c r="I396" s="4"/>
      <c r="J396" s="4"/>
      <c r="K396" s="4"/>
      <c r="L396" s="4"/>
      <c r="M396" s="4"/>
      <c r="N396" s="4"/>
      <c r="O396" s="4"/>
      <c r="P396" s="343" t="s">
        <v>240</v>
      </c>
      <c r="Q396" s="343" t="s">
        <v>241</v>
      </c>
      <c r="R396" s="344" t="s">
        <v>242</v>
      </c>
    </row>
    <row r="397" spans="1:18" ht="12">
      <c r="A397" s="49"/>
      <c r="B397" s="401" t="s">
        <v>269</v>
      </c>
      <c r="C397" s="10" t="s">
        <v>272</v>
      </c>
      <c r="D397" s="4"/>
      <c r="E397" s="4"/>
      <c r="F397" s="4"/>
      <c r="G397" s="4"/>
      <c r="H397" s="4"/>
      <c r="I397" s="4"/>
      <c r="J397" s="4"/>
      <c r="K397" s="4"/>
      <c r="L397" s="4"/>
      <c r="M397" s="4"/>
      <c r="N397" s="4"/>
      <c r="O397" s="4"/>
      <c r="P397" s="347">
        <f>'メモ票'!S15</f>
        <v>41228</v>
      </c>
      <c r="Q397" s="345">
        <f>'メモ票'!S15</f>
        <v>41228</v>
      </c>
      <c r="R397" s="346">
        <v>41380</v>
      </c>
    </row>
    <row r="398" spans="1:18" ht="12">
      <c r="A398" s="49" t="s">
        <v>75</v>
      </c>
      <c r="B398" s="348"/>
      <c r="C398" s="4"/>
      <c r="D398" s="4"/>
      <c r="E398" s="4"/>
      <c r="F398" s="4"/>
      <c r="G398" s="4"/>
      <c r="H398" s="4"/>
      <c r="I398" s="4"/>
      <c r="J398" s="4"/>
      <c r="K398" s="4"/>
      <c r="L398" s="4"/>
      <c r="M398" s="4"/>
      <c r="N398" s="4"/>
      <c r="O398" s="4"/>
      <c r="P398" s="4"/>
      <c r="Q398" s="4"/>
      <c r="R398" s="5"/>
    </row>
    <row r="399" spans="1:18" ht="12">
      <c r="A399" s="49"/>
      <c r="B399" s="348"/>
      <c r="C399" s="4"/>
      <c r="D399" s="4"/>
      <c r="E399" s="4"/>
      <c r="F399" s="4"/>
      <c r="G399" s="4"/>
      <c r="H399" s="4"/>
      <c r="I399" s="4"/>
      <c r="J399" s="4"/>
      <c r="K399" s="4"/>
      <c r="L399" s="4"/>
      <c r="M399" s="4"/>
      <c r="N399" s="4"/>
      <c r="O399" s="4"/>
      <c r="P399" s="4"/>
      <c r="Q399" s="4"/>
      <c r="R399" s="5"/>
    </row>
    <row r="400" spans="1:18" ht="12" customHeight="1">
      <c r="A400" s="49" t="s">
        <v>76</v>
      </c>
      <c r="B400" s="348"/>
      <c r="C400" s="4"/>
      <c r="D400" s="4"/>
      <c r="E400" s="4"/>
      <c r="F400" s="4"/>
      <c r="G400" s="4"/>
      <c r="H400" s="4"/>
      <c r="I400" s="4"/>
      <c r="J400" s="4"/>
      <c r="K400" s="4"/>
      <c r="L400" s="4"/>
      <c r="M400" s="4"/>
      <c r="N400" s="4"/>
      <c r="O400" s="305"/>
      <c r="P400" s="4"/>
      <c r="Q400" s="4"/>
      <c r="R400" s="5"/>
    </row>
    <row r="401" spans="1:18" ht="12">
      <c r="A401" s="49"/>
      <c r="B401" s="348"/>
      <c r="C401" s="4"/>
      <c r="D401" s="4"/>
      <c r="E401" s="4"/>
      <c r="F401" s="4"/>
      <c r="G401" s="4"/>
      <c r="H401" s="4"/>
      <c r="I401" s="4"/>
      <c r="J401" s="4"/>
      <c r="K401" s="4"/>
      <c r="L401" s="4"/>
      <c r="M401" s="4"/>
      <c r="N401" s="4"/>
      <c r="O401" s="4"/>
      <c r="P401" s="4"/>
      <c r="Q401" s="4"/>
      <c r="R401" s="5"/>
    </row>
    <row r="402" spans="1:18" ht="12">
      <c r="A402" s="49" t="s">
        <v>77</v>
      </c>
      <c r="B402" s="348"/>
      <c r="C402" s="4"/>
      <c r="D402" s="4"/>
      <c r="E402" s="4"/>
      <c r="F402" s="4"/>
      <c r="G402" s="4"/>
      <c r="H402" s="4"/>
      <c r="I402" s="4"/>
      <c r="J402" s="4"/>
      <c r="K402" s="4"/>
      <c r="L402" s="4"/>
      <c r="M402" s="4"/>
      <c r="N402" s="4"/>
      <c r="O402" s="4"/>
      <c r="P402" s="4"/>
      <c r="Q402" s="4"/>
      <c r="R402" s="5"/>
    </row>
    <row r="403" spans="1:18" ht="12">
      <c r="A403" s="49"/>
      <c r="B403" s="4"/>
      <c r="C403" s="4"/>
      <c r="D403" s="4"/>
      <c r="E403" s="4"/>
      <c r="F403" s="4"/>
      <c r="G403" s="4"/>
      <c r="H403" s="4"/>
      <c r="I403" s="4"/>
      <c r="J403" s="4"/>
      <c r="K403" s="4"/>
      <c r="L403" s="4"/>
      <c r="M403" s="4"/>
      <c r="N403" s="4"/>
      <c r="O403" s="4"/>
      <c r="P403" s="4"/>
      <c r="Q403" s="4"/>
      <c r="R403" s="5"/>
    </row>
    <row r="404" spans="1:18" ht="12">
      <c r="A404" s="49" t="s">
        <v>78</v>
      </c>
      <c r="B404" s="4"/>
      <c r="C404" s="4"/>
      <c r="D404" s="4"/>
      <c r="E404" s="4"/>
      <c r="F404" s="4"/>
      <c r="G404" s="4"/>
      <c r="H404" s="4"/>
      <c r="I404" s="4"/>
      <c r="J404" s="4"/>
      <c r="K404" s="4"/>
      <c r="L404" s="4"/>
      <c r="M404" s="4"/>
      <c r="N404" s="4"/>
      <c r="O404" s="4"/>
      <c r="P404" s="4"/>
      <c r="Q404" s="4"/>
      <c r="R404" s="5"/>
    </row>
    <row r="405" spans="1:18" ht="12">
      <c r="A405" s="49"/>
      <c r="B405" s="4"/>
      <c r="C405" s="4"/>
      <c r="D405" s="4"/>
      <c r="E405" s="4"/>
      <c r="F405" s="4"/>
      <c r="G405" s="4"/>
      <c r="H405" s="4"/>
      <c r="I405" s="4"/>
      <c r="J405" s="4"/>
      <c r="K405" s="4"/>
      <c r="L405" s="4"/>
      <c r="M405" s="4"/>
      <c r="N405" s="4"/>
      <c r="O405" s="4"/>
      <c r="P405" s="4"/>
      <c r="Q405" s="4"/>
      <c r="R405" s="5"/>
    </row>
    <row r="406" spans="1:18" ht="12">
      <c r="A406" s="49"/>
      <c r="B406" s="4"/>
      <c r="C406" s="4"/>
      <c r="D406" s="4"/>
      <c r="E406" s="4"/>
      <c r="F406" s="4"/>
      <c r="G406" s="4"/>
      <c r="H406" s="4"/>
      <c r="I406" s="4"/>
      <c r="J406" s="4"/>
      <c r="K406" s="4"/>
      <c r="L406" s="4"/>
      <c r="M406" s="4"/>
      <c r="N406" s="4"/>
      <c r="O406" s="4"/>
      <c r="P406" s="4"/>
      <c r="Q406" s="4"/>
      <c r="R406" s="5"/>
    </row>
    <row r="407" spans="1:18" ht="12">
      <c r="A407" s="49"/>
      <c r="B407" s="4"/>
      <c r="C407" s="4"/>
      <c r="D407" s="4"/>
      <c r="E407" s="4"/>
      <c r="F407" s="4"/>
      <c r="G407" s="4"/>
      <c r="H407" s="4"/>
      <c r="I407" s="4"/>
      <c r="J407" s="4"/>
      <c r="K407" s="4"/>
      <c r="L407" s="4"/>
      <c r="M407" s="4"/>
      <c r="N407" s="4"/>
      <c r="O407" s="4"/>
      <c r="P407" s="4"/>
      <c r="Q407" s="4"/>
      <c r="R407" s="5"/>
    </row>
    <row r="408" spans="1:18" ht="12">
      <c r="A408" s="58"/>
      <c r="B408" s="67"/>
      <c r="C408" s="67"/>
      <c r="D408" s="67"/>
      <c r="E408" s="67"/>
      <c r="F408" s="67"/>
      <c r="G408" s="67"/>
      <c r="H408" s="67"/>
      <c r="I408" s="67"/>
      <c r="J408" s="67"/>
      <c r="K408" s="67"/>
      <c r="L408" s="67"/>
      <c r="M408" s="67"/>
      <c r="N408" s="67"/>
      <c r="O408" s="67"/>
      <c r="P408" s="67"/>
      <c r="Q408" s="67"/>
      <c r="R408" s="68"/>
    </row>
    <row r="409" ht="13.5" customHeight="1">
      <c r="B409" s="65" t="s">
        <v>79</v>
      </c>
    </row>
  </sheetData>
  <sheetProtection/>
  <mergeCells count="192">
    <mergeCell ref="C13:D13"/>
    <mergeCell ref="E13:F13"/>
    <mergeCell ref="C14:D14"/>
    <mergeCell ref="E14:F14"/>
    <mergeCell ref="C15:D15"/>
    <mergeCell ref="E15:F15"/>
    <mergeCell ref="C16:D16"/>
    <mergeCell ref="E16:F16"/>
    <mergeCell ref="C23:D23"/>
    <mergeCell ref="E23:F23"/>
    <mergeCell ref="C22:D22"/>
    <mergeCell ref="E22:F22"/>
    <mergeCell ref="C21:D21"/>
    <mergeCell ref="E21:F21"/>
    <mergeCell ref="C19:D19"/>
    <mergeCell ref="E19:F19"/>
    <mergeCell ref="C30:D30"/>
    <mergeCell ref="E30:F30"/>
    <mergeCell ref="C25:D25"/>
    <mergeCell ref="E25:F25"/>
    <mergeCell ref="C26:D26"/>
    <mergeCell ref="E26:F26"/>
    <mergeCell ref="C28:D28"/>
    <mergeCell ref="E28:F28"/>
    <mergeCell ref="C27:D27"/>
    <mergeCell ref="E27:F27"/>
    <mergeCell ref="C52:D52"/>
    <mergeCell ref="E52:F52"/>
    <mergeCell ref="C51:D51"/>
    <mergeCell ref="C49:D49"/>
    <mergeCell ref="E51:F51"/>
    <mergeCell ref="E49:F49"/>
    <mergeCell ref="C50:D50"/>
    <mergeCell ref="E50:F50"/>
    <mergeCell ref="E59:F59"/>
    <mergeCell ref="C56:D56"/>
    <mergeCell ref="E56:F56"/>
    <mergeCell ref="C55:D55"/>
    <mergeCell ref="E55:F55"/>
    <mergeCell ref="C58:D58"/>
    <mergeCell ref="E58:F58"/>
    <mergeCell ref="C57:D57"/>
    <mergeCell ref="E57:F57"/>
    <mergeCell ref="E60:F60"/>
    <mergeCell ref="C61:D61"/>
    <mergeCell ref="E65:F65"/>
    <mergeCell ref="E61:F61"/>
    <mergeCell ref="C62:D62"/>
    <mergeCell ref="E62:F62"/>
    <mergeCell ref="C64:D64"/>
    <mergeCell ref="E64:F64"/>
    <mergeCell ref="C65:D65"/>
    <mergeCell ref="C71:D71"/>
    <mergeCell ref="E71:F71"/>
    <mergeCell ref="C53:D53"/>
    <mergeCell ref="E53:F53"/>
    <mergeCell ref="C63:D63"/>
    <mergeCell ref="E63:F63"/>
    <mergeCell ref="C54:D54"/>
    <mergeCell ref="E54:F54"/>
    <mergeCell ref="C59:D59"/>
    <mergeCell ref="C60:D60"/>
    <mergeCell ref="E78:F78"/>
    <mergeCell ref="E79:F79"/>
    <mergeCell ref="C74:D74"/>
    <mergeCell ref="E76:F76"/>
    <mergeCell ref="E77:F77"/>
    <mergeCell ref="C78:D78"/>
    <mergeCell ref="C72:D72"/>
    <mergeCell ref="E72:F72"/>
    <mergeCell ref="E75:F75"/>
    <mergeCell ref="E74:F74"/>
    <mergeCell ref="C73:D73"/>
    <mergeCell ref="E73:F73"/>
    <mergeCell ref="R391:R392"/>
    <mergeCell ref="J374:J375"/>
    <mergeCell ref="J376:J377"/>
    <mergeCell ref="R376:R377"/>
    <mergeCell ref="P391:Q391"/>
    <mergeCell ref="E88:F88"/>
    <mergeCell ref="E86:F86"/>
    <mergeCell ref="E87:F87"/>
    <mergeCell ref="E94:F94"/>
    <mergeCell ref="E92:F92"/>
    <mergeCell ref="E93:F93"/>
    <mergeCell ref="E91:F91"/>
    <mergeCell ref="D376:D377"/>
    <mergeCell ref="B374:D375"/>
    <mergeCell ref="C76:D76"/>
    <mergeCell ref="C77:D77"/>
    <mergeCell ref="C85:D85"/>
    <mergeCell ref="C91:D91"/>
    <mergeCell ref="C97:D97"/>
    <mergeCell ref="C94:D94"/>
    <mergeCell ref="C92:D92"/>
    <mergeCell ref="B376:C377"/>
    <mergeCell ref="K370:Q370"/>
    <mergeCell ref="E96:F96"/>
    <mergeCell ref="E95:F95"/>
    <mergeCell ref="E99:F99"/>
    <mergeCell ref="E98:F98"/>
    <mergeCell ref="O1:R1"/>
    <mergeCell ref="J7:J8"/>
    <mergeCell ref="Q5:R6"/>
    <mergeCell ref="I5:J5"/>
    <mergeCell ref="I6:J6"/>
    <mergeCell ref="C80:D80"/>
    <mergeCell ref="C81:D81"/>
    <mergeCell ref="C83:D83"/>
    <mergeCell ref="C79:D79"/>
    <mergeCell ref="E80:F80"/>
    <mergeCell ref="A2:C3"/>
    <mergeCell ref="C6:D6"/>
    <mergeCell ref="C75:D75"/>
    <mergeCell ref="C46:D46"/>
    <mergeCell ref="C43:D43"/>
    <mergeCell ref="C69:D69"/>
    <mergeCell ref="E69:F69"/>
    <mergeCell ref="E68:F68"/>
    <mergeCell ref="C48:D48"/>
    <mergeCell ref="C66:D66"/>
    <mergeCell ref="E66:F66"/>
    <mergeCell ref="C67:D67"/>
    <mergeCell ref="C70:D70"/>
    <mergeCell ref="E70:F70"/>
    <mergeCell ref="C68:D68"/>
    <mergeCell ref="E67:F67"/>
    <mergeCell ref="E81:F81"/>
    <mergeCell ref="E84:F84"/>
    <mergeCell ref="E83:F83"/>
    <mergeCell ref="C87:D87"/>
    <mergeCell ref="C82:D82"/>
    <mergeCell ref="C84:D84"/>
    <mergeCell ref="C86:D86"/>
    <mergeCell ref="E82:F82"/>
    <mergeCell ref="E85:F85"/>
    <mergeCell ref="C98:D98"/>
    <mergeCell ref="C90:D90"/>
    <mergeCell ref="E90:F90"/>
    <mergeCell ref="E97:F97"/>
    <mergeCell ref="E48:F48"/>
    <mergeCell ref="A369:A371"/>
    <mergeCell ref="B370:I370"/>
    <mergeCell ref="C88:D88"/>
    <mergeCell ref="C89:D89"/>
    <mergeCell ref="E89:F89"/>
    <mergeCell ref="C96:D96"/>
    <mergeCell ref="C93:D93"/>
    <mergeCell ref="C95:D95"/>
    <mergeCell ref="C99:D99"/>
    <mergeCell ref="C47:D47"/>
    <mergeCell ref="E47:F47"/>
    <mergeCell ref="C41:D41"/>
    <mergeCell ref="E41:F41"/>
    <mergeCell ref="E44:F44"/>
    <mergeCell ref="C42:D42"/>
    <mergeCell ref="E42:F42"/>
    <mergeCell ref="E43:F43"/>
    <mergeCell ref="C44:D44"/>
    <mergeCell ref="E46:F46"/>
    <mergeCell ref="C35:D35"/>
    <mergeCell ref="E35:F35"/>
    <mergeCell ref="C36:D36"/>
    <mergeCell ref="E36:F36"/>
    <mergeCell ref="C40:D40"/>
    <mergeCell ref="C45:D45"/>
    <mergeCell ref="E45:F45"/>
    <mergeCell ref="E37:F37"/>
    <mergeCell ref="E40:F40"/>
    <mergeCell ref="C38:D38"/>
    <mergeCell ref="E38:F38"/>
    <mergeCell ref="C39:D39"/>
    <mergeCell ref="E39:F39"/>
    <mergeCell ref="C37:D37"/>
    <mergeCell ref="C34:D34"/>
    <mergeCell ref="E34:F34"/>
    <mergeCell ref="C33:D33"/>
    <mergeCell ref="E33:F33"/>
    <mergeCell ref="C32:D32"/>
    <mergeCell ref="E32:F32"/>
    <mergeCell ref="C31:D31"/>
    <mergeCell ref="E31:F31"/>
    <mergeCell ref="C29:D29"/>
    <mergeCell ref="E29:F29"/>
    <mergeCell ref="C17:D17"/>
    <mergeCell ref="E17:F17"/>
    <mergeCell ref="C18:D18"/>
    <mergeCell ref="E18:F18"/>
    <mergeCell ref="C20:D20"/>
    <mergeCell ref="E20:F20"/>
    <mergeCell ref="C24:D24"/>
    <mergeCell ref="E24:F24"/>
  </mergeCells>
  <conditionalFormatting sqref="I13:I99">
    <cfRule type="cellIs" priority="8" dxfId="2" operator="equal" stopIfTrue="1">
      <formula>$C$6</formula>
    </cfRule>
  </conditionalFormatting>
  <conditionalFormatting sqref="J369:J371 R369:R371">
    <cfRule type="cellIs" priority="10" dxfId="5" operator="equal" stopIfTrue="1">
      <formula>"有"</formula>
    </cfRule>
  </conditionalFormatting>
  <conditionalFormatting sqref="L13:L99">
    <cfRule type="cellIs" priority="11" dxfId="1" operator="lessThanOrEqual" stopIfTrue="1">
      <formula>250</formula>
    </cfRule>
    <cfRule type="cellIs" priority="12" dxfId="0" operator="greaterThan" stopIfTrue="1">
      <formula>450</formula>
    </cfRule>
  </conditionalFormatting>
  <dataValidations count="2">
    <dataValidation allowBlank="1" showInputMessage="1" showErrorMessage="1" imeMode="off" sqref="A283:R367 N48:O99 H138:M189 A13:R21 P2:P3 L2 R2 C105:R137 T194:U236 C138:E189 A194:R278 A105:B189 P138:R189 C22:R47 C48:J99 T13:V99 X13:X99 A22:B99"/>
    <dataValidation allowBlank="1" showInputMessage="1" showErrorMessage="1" imeMode="hiragana" sqref="K280 C280 C191 K191 D2:J4 W13:W99 C5:D5 L3:N3 E5:F6 K4:R4"/>
  </dataValidations>
  <printOptions/>
  <pageMargins left="0.7874015748031497" right="0.1968503937007874" top="0.7874015748031497" bottom="0.63" header="0.6299212598425197" footer="0.44"/>
  <pageSetup horizontalDpi="300" verticalDpi="300" orientation="portrait" paperSize="9" r:id="rId1"/>
  <headerFooter alignWithMargins="0">
    <oddHeader>&amp;L&amp;"ＭＳ 明朝,標準"&amp;9（３年保存）&amp;C&amp;"ＭＳ 明朝,標準"&amp;16電気工作物通常（月次）点検実施表</oddHeader>
    <oddFooter>&amp;L&amp;"ＭＳ Ｐ明朝,標準"&amp;8&amp;F&amp;C&amp;"Century,標準"&amp;10&amp;P&amp;"ＭＳ 明朝,標準"／&amp;"Century,標準"&amp;N&amp;R&amp;"ＭＳ 明朝,標準"&amp;9一般社団法人北陸電気管理技術者協会</oddFooter>
  </headerFooter>
  <rowBreaks count="1" manualBreakCount="1">
    <brk id="279" max="255" man="1"/>
  </rowBreaks>
</worksheet>
</file>

<file path=xl/worksheets/sheet2.xml><?xml version="1.0" encoding="utf-8"?>
<worksheet xmlns="http://schemas.openxmlformats.org/spreadsheetml/2006/main" xmlns:r="http://schemas.openxmlformats.org/officeDocument/2006/relationships">
  <dimension ref="A1:W50"/>
  <sheetViews>
    <sheetView zoomScalePageLayoutView="0" workbookViewId="0" topLeftCell="A1">
      <selection activeCell="Y9" sqref="Y9"/>
    </sheetView>
  </sheetViews>
  <sheetFormatPr defaultColWidth="9.00390625" defaultRowHeight="13.5"/>
  <cols>
    <col min="1" max="1" width="4.25390625" style="119" customWidth="1"/>
    <col min="2" max="2" width="5.00390625" style="119" customWidth="1"/>
    <col min="3" max="20" width="4.75390625" style="120" customWidth="1"/>
    <col min="21" max="21" width="5.375" style="120" customWidth="1"/>
    <col min="22" max="22" width="11.625" style="120" customWidth="1"/>
    <col min="23" max="16384" width="9.00390625" style="120" customWidth="1"/>
  </cols>
  <sheetData>
    <row r="1" ht="13.5" customHeight="1">
      <c r="B1" s="120"/>
    </row>
    <row r="2" spans="1:23" ht="18" customHeight="1">
      <c r="A2" s="121" t="s">
        <v>2</v>
      </c>
      <c r="B2" s="122"/>
      <c r="C2" s="113"/>
      <c r="D2" s="114" t="str">
        <f>'0606'!E2</f>
        <v>株式会社○○</v>
      </c>
      <c r="E2" s="114"/>
      <c r="F2" s="114"/>
      <c r="G2" s="114"/>
      <c r="H2" s="66"/>
      <c r="I2" s="66"/>
      <c r="J2" s="123" t="s">
        <v>118</v>
      </c>
      <c r="K2" s="124"/>
      <c r="L2" s="419" t="s">
        <v>119</v>
      </c>
      <c r="M2" s="420"/>
      <c r="N2" s="125" t="s">
        <v>120</v>
      </c>
      <c r="O2" s="126"/>
      <c r="P2" s="127"/>
      <c r="Q2" s="180" t="str">
        <f>IF($O$2="","(　)",WEEKDAY(($O$2),1))</f>
        <v>(　)</v>
      </c>
      <c r="R2" s="128" t="s">
        <v>6</v>
      </c>
      <c r="S2" s="129"/>
      <c r="T2" s="130"/>
      <c r="V2" s="199" t="s">
        <v>129</v>
      </c>
      <c r="W2" s="10"/>
    </row>
    <row r="3" spans="1:23" ht="18" customHeight="1">
      <c r="A3" s="131"/>
      <c r="B3" s="132"/>
      <c r="C3" s="116"/>
      <c r="D3" s="117"/>
      <c r="E3" s="117"/>
      <c r="F3" s="117" t="str">
        <f>'0606'!G3</f>
        <v>富山中央店</v>
      </c>
      <c r="G3" s="117"/>
      <c r="H3" s="67"/>
      <c r="I3" s="67"/>
      <c r="J3" s="502">
        <f ca="1">INDIRECT($V$3&amp;"!c6")</f>
        <v>345.59999999999997</v>
      </c>
      <c r="K3" s="503" t="e">
        <f ca="1">INDIRECT($T$3&amp;"!g3")</f>
        <v>#REF!</v>
      </c>
      <c r="L3" s="500">
        <f ca="1">INDIRECT($V$3&amp;"!t14")</f>
        <v>41411</v>
      </c>
      <c r="M3" s="501" t="e">
        <f ca="1">INDIRECT($T$3&amp;"!g3")</f>
        <v>#REF!</v>
      </c>
      <c r="N3" s="133" t="s">
        <v>3</v>
      </c>
      <c r="O3" s="134"/>
      <c r="P3" s="135" t="s">
        <v>113</v>
      </c>
      <c r="Q3" s="3"/>
      <c r="R3" s="128" t="s">
        <v>7</v>
      </c>
      <c r="S3" s="136"/>
      <c r="T3" s="137" t="s">
        <v>121</v>
      </c>
      <c r="V3" s="200" t="s">
        <v>156</v>
      </c>
      <c r="W3" s="10"/>
    </row>
    <row r="4" spans="3:23" s="119" customFormat="1" ht="13.5" customHeight="1">
      <c r="C4" s="509" t="str">
        <f>'0606'!$T$5</f>
        <v>開店</v>
      </c>
      <c r="D4" s="509"/>
      <c r="E4" s="508">
        <f>'0606'!$T$6</f>
        <v>38919</v>
      </c>
      <c r="F4" s="508"/>
      <c r="G4" s="138"/>
      <c r="H4" s="138"/>
      <c r="I4" s="138"/>
      <c r="J4" s="138"/>
      <c r="L4" s="422" t="str">
        <f ca="1">INDIRECT($V$3&amp;"!"&amp;ADDRESS($V9,COLUMN('0606'!W$4)))</f>
        <v>晴</v>
      </c>
      <c r="M4" s="423"/>
      <c r="N4" s="424">
        <f ca="1">INDIRECT($V$3&amp;"!"&amp;ADDRESS($V9,COLUMN('0606'!X$4)))</f>
        <v>16</v>
      </c>
      <c r="O4" s="425"/>
      <c r="Q4" s="445" t="s">
        <v>324</v>
      </c>
      <c r="W4" s="10"/>
    </row>
    <row r="5" spans="1:20" s="10" customFormat="1" ht="12">
      <c r="A5" s="32"/>
      <c r="B5" s="33"/>
      <c r="C5" s="16" t="s">
        <v>265</v>
      </c>
      <c r="D5" s="17"/>
      <c r="E5" s="17"/>
      <c r="F5" s="17"/>
      <c r="G5" s="17"/>
      <c r="H5" s="17"/>
      <c r="I5" s="17"/>
      <c r="J5" s="34"/>
      <c r="K5" s="325" t="s">
        <v>230</v>
      </c>
      <c r="L5" s="326" t="s">
        <v>231</v>
      </c>
      <c r="M5" s="9"/>
      <c r="N5" s="217" t="s">
        <v>90</v>
      </c>
      <c r="O5" s="421"/>
      <c r="P5" s="285" t="s">
        <v>144</v>
      </c>
      <c r="Q5" s="286"/>
      <c r="R5" s="253"/>
      <c r="S5" s="41"/>
      <c r="T5" s="41"/>
    </row>
    <row r="6" spans="1:20" s="10" customFormat="1" ht="12">
      <c r="A6" s="26" t="s">
        <v>11</v>
      </c>
      <c r="B6" s="35"/>
      <c r="C6" s="81" t="s">
        <v>12</v>
      </c>
      <c r="D6" s="85"/>
      <c r="E6" s="78" t="s">
        <v>13</v>
      </c>
      <c r="F6" s="83"/>
      <c r="G6" s="84"/>
      <c r="H6" s="79" t="s">
        <v>14</v>
      </c>
      <c r="I6" s="36"/>
      <c r="J6" s="80" t="s">
        <v>15</v>
      </c>
      <c r="K6" s="326" t="s">
        <v>232</v>
      </c>
      <c r="L6" s="326" t="s">
        <v>233</v>
      </c>
      <c r="M6" s="9"/>
      <c r="N6" s="81" t="s">
        <v>206</v>
      </c>
      <c r="O6" s="80" t="s">
        <v>237</v>
      </c>
      <c r="P6" s="217" t="s">
        <v>145</v>
      </c>
      <c r="Q6" s="218"/>
      <c r="R6" s="219"/>
      <c r="S6" s="41"/>
      <c r="T6" s="41"/>
    </row>
    <row r="7" spans="1:18" s="41" customFormat="1" ht="12">
      <c r="A7" s="37"/>
      <c r="B7" s="38"/>
      <c r="C7" s="72" t="s">
        <v>205</v>
      </c>
      <c r="D7" s="39"/>
      <c r="E7" s="40" t="s">
        <v>16</v>
      </c>
      <c r="F7" s="40"/>
      <c r="G7" s="69" t="s">
        <v>87</v>
      </c>
      <c r="H7" s="40" t="s">
        <v>17</v>
      </c>
      <c r="I7" s="69" t="s">
        <v>124</v>
      </c>
      <c r="J7" s="73" t="s">
        <v>18</v>
      </c>
      <c r="K7" s="327" t="s">
        <v>234</v>
      </c>
      <c r="L7" s="328" t="s">
        <v>235</v>
      </c>
      <c r="M7" s="9"/>
      <c r="N7" s="72" t="s">
        <v>19</v>
      </c>
      <c r="O7" s="73" t="s">
        <v>19</v>
      </c>
      <c r="P7" s="220" t="s">
        <v>146</v>
      </c>
      <c r="Q7" s="47" t="s">
        <v>147</v>
      </c>
      <c r="R7" s="221" t="s">
        <v>148</v>
      </c>
    </row>
    <row r="8" spans="1:22" ht="15.75" customHeight="1">
      <c r="A8" s="149"/>
      <c r="B8" s="150"/>
      <c r="C8" s="152"/>
      <c r="D8" s="153"/>
      <c r="E8" s="181" t="s">
        <v>122</v>
      </c>
      <c r="F8" s="154"/>
      <c r="G8" s="155"/>
      <c r="H8" s="157"/>
      <c r="I8" s="155"/>
      <c r="J8" s="159"/>
      <c r="K8" s="329"/>
      <c r="L8" s="329"/>
      <c r="M8" s="9"/>
      <c r="N8" s="160"/>
      <c r="O8" s="158"/>
      <c r="P8" s="222"/>
      <c r="Q8" s="223"/>
      <c r="R8" s="224"/>
      <c r="S8" s="119"/>
      <c r="T8" s="119"/>
      <c r="U8" s="119"/>
      <c r="V8" s="184" t="s">
        <v>130</v>
      </c>
    </row>
    <row r="9" spans="1:22" ht="15.75" customHeight="1">
      <c r="A9" s="166">
        <f ca="1">INDIRECT($V$3&amp;"!"&amp;ADDRESS($V9,COLUMN('0606'!A$4)))</f>
        <v>41395</v>
      </c>
      <c r="B9" s="167"/>
      <c r="C9" s="506">
        <f ca="1">INDIRECT($V$3&amp;"!"&amp;ADDRESS($V9,COLUMN('0606'!C$4)))</f>
        <v>1278.79</v>
      </c>
      <c r="D9" s="507">
        <f ca="1">INDIRECT($V$3&amp;"!"&amp;ADDRESS($V9,COLUMN('0606'!D$4)))</f>
        <v>0</v>
      </c>
      <c r="E9" s="504">
        <f ca="1">INDIRECT($V$3&amp;"!"&amp;ADDRESS($V9,COLUMN('0606'!E$4)))</f>
        <v>105029.99999999997</v>
      </c>
      <c r="F9" s="505">
        <f ca="1">INDIRECT($V$3&amp;"!"&amp;ADDRESS($V9,COLUMN('0606'!F$4)))</f>
        <v>0</v>
      </c>
      <c r="G9" s="168">
        <f ca="1">INDIRECT($V$3&amp;"!"&amp;ADDRESS($V9,COLUMN('0606'!G$4)))</f>
        <v>3500.999999999999</v>
      </c>
      <c r="H9" s="284">
        <f ca="1">INDIRECT($V$3&amp;"!"&amp;ADDRESS($V9,COLUMN('0606'!H$4)))</f>
        <v>0.396</v>
      </c>
      <c r="I9" s="169">
        <f ca="1">INDIRECT($V$3&amp;"!"&amp;ADDRESS($V9,COLUMN('0606'!I$4)))</f>
        <v>237.60000000000002</v>
      </c>
      <c r="J9" s="170">
        <f ca="1">INDIRECT($V$3&amp;"!"&amp;ADDRESS($V9,COLUMN('0606'!J$4)))</f>
        <v>100</v>
      </c>
      <c r="K9" s="331">
        <f ca="1">INDIRECT($V$3&amp;"!"&amp;ADDRESS($V9,COLUMN('0606'!K$4)))</f>
        <v>0.61395202020202</v>
      </c>
      <c r="L9" s="330">
        <f ca="1">INDIRECT($V$3&amp;"!"&amp;ADDRESS($V9,COLUMN('0606'!L$4)))</f>
        <v>303.5549132947976</v>
      </c>
      <c r="M9" s="9"/>
      <c r="N9" s="235">
        <f ca="1">INDIRECT($V$3&amp;"!"&amp;ADDRESS($V9,COLUMN('0606'!N$4)))</f>
        <v>138.5</v>
      </c>
      <c r="O9" s="164">
        <f ca="1">INDIRECT($V$3&amp;"!"&amp;ADDRESS($V9,COLUMN('0606'!O$4)))</f>
        <v>0</v>
      </c>
      <c r="P9" s="299">
        <f ca="1">INDIRECT($V$3&amp;"!"&amp;ADDRESS($V9,COLUMN('0606'!P$4)))</f>
        <v>26.9</v>
      </c>
      <c r="Q9" s="300">
        <f ca="1">INDIRECT($V$3&amp;"!"&amp;ADDRESS($V9,COLUMN('0606'!Q$4)))</f>
        <v>28.3</v>
      </c>
      <c r="R9" s="301">
        <f ca="1">INDIRECT($V$3&amp;"!"&amp;ADDRESS($V9,COLUMN('0606'!R$4)))</f>
        <v>28.4</v>
      </c>
      <c r="S9" s="119"/>
      <c r="T9" s="119"/>
      <c r="U9" s="119"/>
      <c r="V9" s="185">
        <v>14</v>
      </c>
    </row>
    <row r="10" spans="1:22" ht="16.5" customHeight="1">
      <c r="A10" s="120"/>
      <c r="B10" s="120"/>
      <c r="C10" s="323" t="str">
        <f>'0606'!$C$5</f>
        <v>業務用負荷率別電力</v>
      </c>
      <c r="D10" s="324"/>
      <c r="E10" s="324"/>
      <c r="F10" s="324"/>
      <c r="G10" s="324"/>
      <c r="H10" s="324"/>
      <c r="I10" s="265"/>
      <c r="J10" s="119"/>
      <c r="V10" s="186"/>
    </row>
    <row r="11" spans="1:22" s="10" customFormat="1" ht="12" customHeight="1">
      <c r="A11" s="64"/>
      <c r="B11" s="64"/>
      <c r="C11" s="244"/>
      <c r="D11" s="244"/>
      <c r="E11" s="244"/>
      <c r="F11" s="244"/>
      <c r="G11" s="244"/>
      <c r="H11" s="244"/>
      <c r="I11" s="244"/>
      <c r="J11" s="245"/>
      <c r="K11" s="11" t="s">
        <v>162</v>
      </c>
      <c r="L11" s="12"/>
      <c r="M11" s="12"/>
      <c r="N11" s="12"/>
      <c r="O11" s="12"/>
      <c r="P11" s="12"/>
      <c r="Q11" s="12"/>
      <c r="R11" s="248"/>
      <c r="S11" s="12"/>
      <c r="T11" s="248"/>
      <c r="V11" s="187"/>
    </row>
    <row r="12" spans="1:22" s="10" customFormat="1" ht="12" customHeight="1">
      <c r="A12" s="32"/>
      <c r="B12" s="33"/>
      <c r="C12" s="151" t="s">
        <v>139</v>
      </c>
      <c r="D12" s="76"/>
      <c r="E12" s="76"/>
      <c r="F12" s="76"/>
      <c r="G12" s="76"/>
      <c r="H12" s="76"/>
      <c r="I12" s="17"/>
      <c r="J12" s="34"/>
      <c r="K12" s="246" t="s">
        <v>163</v>
      </c>
      <c r="L12" s="247"/>
      <c r="M12" s="262" t="s">
        <v>167</v>
      </c>
      <c r="N12" s="251" t="s">
        <v>168</v>
      </c>
      <c r="O12" s="252"/>
      <c r="P12" s="250" t="s">
        <v>169</v>
      </c>
      <c r="Q12" s="250" t="s">
        <v>170</v>
      </c>
      <c r="R12" s="253" t="s">
        <v>190</v>
      </c>
      <c r="S12" s="306" t="s">
        <v>221</v>
      </c>
      <c r="T12" s="307"/>
      <c r="V12" s="187"/>
    </row>
    <row r="13" spans="1:22" s="10" customFormat="1" ht="12" customHeight="1">
      <c r="A13" s="26" t="s">
        <v>11</v>
      </c>
      <c r="B13" s="35"/>
      <c r="C13" s="82" t="s">
        <v>108</v>
      </c>
      <c r="D13" s="83"/>
      <c r="E13" s="84"/>
      <c r="F13" s="78" t="s">
        <v>21</v>
      </c>
      <c r="G13" s="83"/>
      <c r="H13" s="84"/>
      <c r="I13" s="86" t="s">
        <v>109</v>
      </c>
      <c r="J13" s="87" t="s">
        <v>110</v>
      </c>
      <c r="K13" s="254" t="s">
        <v>193</v>
      </c>
      <c r="L13" s="260" t="s">
        <v>194</v>
      </c>
      <c r="M13" s="263" t="s">
        <v>193</v>
      </c>
      <c r="N13" s="256" t="s">
        <v>192</v>
      </c>
      <c r="O13" s="231" t="s">
        <v>191</v>
      </c>
      <c r="P13" s="255" t="s">
        <v>191</v>
      </c>
      <c r="Q13" s="257"/>
      <c r="R13" s="258" t="s">
        <v>189</v>
      </c>
      <c r="S13" s="308" t="s">
        <v>222</v>
      </c>
      <c r="T13" s="309"/>
      <c r="V13" s="187"/>
    </row>
    <row r="14" spans="1:22" s="10" customFormat="1" ht="12" customHeight="1">
      <c r="A14" s="37"/>
      <c r="B14" s="38"/>
      <c r="C14" s="240" t="s">
        <v>23</v>
      </c>
      <c r="D14" s="241" t="s">
        <v>24</v>
      </c>
      <c r="E14" s="241" t="s">
        <v>25</v>
      </c>
      <c r="F14" s="241" t="s">
        <v>26</v>
      </c>
      <c r="G14" s="241" t="s">
        <v>27</v>
      </c>
      <c r="H14" s="241" t="s">
        <v>28</v>
      </c>
      <c r="I14" s="243" t="s">
        <v>123</v>
      </c>
      <c r="J14" s="232" t="s">
        <v>124</v>
      </c>
      <c r="K14" s="249" t="s">
        <v>165</v>
      </c>
      <c r="L14" s="261" t="s">
        <v>166</v>
      </c>
      <c r="M14" s="249" t="s">
        <v>164</v>
      </c>
      <c r="N14" s="242" t="s">
        <v>172</v>
      </c>
      <c r="O14" s="242" t="s">
        <v>173</v>
      </c>
      <c r="P14" s="242" t="s">
        <v>173</v>
      </c>
      <c r="Q14" s="242" t="s">
        <v>171</v>
      </c>
      <c r="R14" s="232" t="s">
        <v>174</v>
      </c>
      <c r="S14" s="310" t="s">
        <v>219</v>
      </c>
      <c r="T14" s="311" t="s">
        <v>220</v>
      </c>
      <c r="V14" s="187"/>
    </row>
    <row r="15" spans="1:22" ht="15.75" customHeight="1">
      <c r="A15" s="149"/>
      <c r="B15" s="150"/>
      <c r="C15" s="139"/>
      <c r="D15" s="140"/>
      <c r="E15" s="140"/>
      <c r="F15" s="292"/>
      <c r="G15" s="141"/>
      <c r="H15" s="141"/>
      <c r="I15" s="141"/>
      <c r="J15" s="91"/>
      <c r="K15" s="233"/>
      <c r="L15" s="234"/>
      <c r="M15" s="264"/>
      <c r="N15" s="289"/>
      <c r="O15" s="396"/>
      <c r="P15" s="2"/>
      <c r="Q15" s="141"/>
      <c r="R15" s="173"/>
      <c r="S15" s="313">
        <v>41228</v>
      </c>
      <c r="T15" s="312">
        <v>41380</v>
      </c>
      <c r="V15" s="186"/>
    </row>
    <row r="16" spans="1:22" ht="15.75" customHeight="1">
      <c r="A16" s="166">
        <f ca="1">INDIRECT($V$3&amp;"!"&amp;ADDRESS($V16,COLUMN('0606'!A$4)))</f>
        <v>41395</v>
      </c>
      <c r="B16" s="167"/>
      <c r="C16" s="144">
        <f ca="1">INDIRECT($V$3&amp;"!"&amp;ADDRESS($V16,COLUMN('0606'!C$4)))</f>
        <v>6.5</v>
      </c>
      <c r="D16" s="145">
        <f ca="1">INDIRECT($V$3&amp;"!"&amp;ADDRESS($V16,COLUMN('0606'!D$4)))</f>
        <v>6.61</v>
      </c>
      <c r="E16" s="145">
        <f ca="1">INDIRECT($V$3&amp;"!"&amp;ADDRESS($V16,COLUMN('0606'!E$4)))</f>
        <v>6.6</v>
      </c>
      <c r="F16" s="293">
        <f ca="1">INDIRECT($V$3&amp;"!"&amp;ADDRESS($V16,COLUMN('0606'!F$4)))</f>
        <v>26.2</v>
      </c>
      <c r="G16" s="294">
        <f ca="1">INDIRECT($V$3&amp;"!"&amp;ADDRESS($V16,COLUMN('0606'!G$4)))</f>
        <v>28.2</v>
      </c>
      <c r="H16" s="294">
        <f ca="1">INDIRECT($V$3&amp;"!"&amp;ADDRESS($V16,COLUMN('0606'!H$4)))</f>
        <v>21</v>
      </c>
      <c r="I16" s="156">
        <f ca="1">INDIRECT($V$3&amp;"!"&amp;ADDRESS($V16,COLUMN('0606'!I$4)))</f>
        <v>74</v>
      </c>
      <c r="J16" s="171">
        <f ca="1">INDIRECT($V$3&amp;"!"&amp;ADDRESS($V16,COLUMN('0606'!J$4)))</f>
        <v>240</v>
      </c>
      <c r="K16" s="235">
        <f ca="1">INDIRECT($V$3&amp;"!"&amp;ADDRESS($V16,COLUMN('0606'!K$4)))</f>
        <v>13.6</v>
      </c>
      <c r="L16" s="169">
        <f ca="1">INDIRECT($V$3&amp;"!"&amp;ADDRESS($V16,COLUMN('0606'!L$4)))</f>
        <v>0</v>
      </c>
      <c r="M16" s="302">
        <f ca="1">INDIRECT($V$3&amp;"!"&amp;ADDRESS($V16,COLUMN('0606'!M$4)))</f>
        <v>219</v>
      </c>
      <c r="N16" s="303">
        <f ca="1">INDIRECT($V$3&amp;"!"&amp;ADDRESS($V16,COLUMN('0606'!N$4)))</f>
        <v>0.74</v>
      </c>
      <c r="O16" s="397">
        <f ca="1">INDIRECT($V$3&amp;"!"&amp;ADDRESS($V16,COLUMN('0606'!O$4)))</f>
        <v>13</v>
      </c>
      <c r="P16" s="398">
        <f ca="1">INDIRECT($V$3&amp;"!"&amp;ADDRESS($V16,COLUMN('0606'!P$4)))</f>
        <v>17</v>
      </c>
      <c r="Q16" s="294">
        <f ca="1">INDIRECT($V$3&amp;"!"&amp;ADDRESS($V16,COLUMN('0606'!Q$4)))</f>
        <v>60.8</v>
      </c>
      <c r="R16" s="304">
        <f ca="1">INDIRECT($V$3&amp;"!"&amp;ADDRESS($V16,COLUMN('0606'!R$4)))</f>
        <v>3648</v>
      </c>
      <c r="S16" s="314">
        <f>IF(S15="","",S15)</f>
        <v>41228</v>
      </c>
      <c r="T16" s="315">
        <f>IF(T15="","",T15)</f>
        <v>41380</v>
      </c>
      <c r="V16" s="188">
        <f>ROW('0606'!S104)+2</f>
        <v>106</v>
      </c>
    </row>
    <row r="17" spans="1:22" ht="16.5" customHeight="1">
      <c r="A17" s="120"/>
      <c r="B17" s="120"/>
      <c r="C17" s="146"/>
      <c r="D17" s="146"/>
      <c r="E17" s="146"/>
      <c r="F17" s="147"/>
      <c r="G17" s="146"/>
      <c r="H17" s="146"/>
      <c r="I17" s="146"/>
      <c r="J17" s="148"/>
      <c r="V17" s="186"/>
    </row>
    <row r="18" spans="1:22" s="10" customFormat="1" ht="12" customHeight="1">
      <c r="A18" s="32"/>
      <c r="B18" s="33"/>
      <c r="C18" s="16" t="s">
        <v>184</v>
      </c>
      <c r="D18" s="17"/>
      <c r="E18" s="17"/>
      <c r="F18" s="17"/>
      <c r="G18" s="17"/>
      <c r="H18" s="17"/>
      <c r="I18" s="17"/>
      <c r="J18" s="34"/>
      <c r="K18" s="16" t="s">
        <v>185</v>
      </c>
      <c r="L18" s="17"/>
      <c r="M18" s="17"/>
      <c r="N18" s="17"/>
      <c r="O18" s="17"/>
      <c r="P18" s="17"/>
      <c r="Q18" s="17"/>
      <c r="R18" s="34"/>
      <c r="S18" s="151" t="s">
        <v>227</v>
      </c>
      <c r="T18" s="317"/>
      <c r="V18" s="187"/>
    </row>
    <row r="19" spans="1:22" s="10" customFormat="1" ht="12" customHeight="1">
      <c r="A19" s="26" t="s">
        <v>11</v>
      </c>
      <c r="B19" s="35"/>
      <c r="C19" s="82" t="s">
        <v>20</v>
      </c>
      <c r="D19" s="83"/>
      <c r="E19" s="84"/>
      <c r="F19" s="78" t="s">
        <v>21</v>
      </c>
      <c r="G19" s="84"/>
      <c r="H19" s="84"/>
      <c r="I19" s="86" t="s">
        <v>7</v>
      </c>
      <c r="J19" s="87" t="s">
        <v>22</v>
      </c>
      <c r="K19" s="82" t="s">
        <v>20</v>
      </c>
      <c r="L19" s="83"/>
      <c r="M19" s="84"/>
      <c r="N19" s="78" t="s">
        <v>21</v>
      </c>
      <c r="O19" s="83"/>
      <c r="P19" s="84"/>
      <c r="Q19" s="86" t="s">
        <v>7</v>
      </c>
      <c r="R19" s="87" t="s">
        <v>22</v>
      </c>
      <c r="S19" s="318" t="s">
        <v>225</v>
      </c>
      <c r="T19" s="319" t="s">
        <v>226</v>
      </c>
      <c r="V19" s="187"/>
    </row>
    <row r="20" spans="1:22" s="10" customFormat="1" ht="12" customHeight="1">
      <c r="A20" s="37"/>
      <c r="B20" s="38"/>
      <c r="C20" s="240" t="s">
        <v>82</v>
      </c>
      <c r="D20" s="241" t="s">
        <v>30</v>
      </c>
      <c r="E20" s="241" t="s">
        <v>83</v>
      </c>
      <c r="F20" s="241" t="s">
        <v>26</v>
      </c>
      <c r="G20" s="241" t="s">
        <v>91</v>
      </c>
      <c r="H20" s="241" t="s">
        <v>92</v>
      </c>
      <c r="I20" s="242" t="s">
        <v>29</v>
      </c>
      <c r="J20" s="239" t="s">
        <v>19</v>
      </c>
      <c r="K20" s="240" t="s">
        <v>150</v>
      </c>
      <c r="L20" s="241" t="s">
        <v>152</v>
      </c>
      <c r="M20" s="241" t="s">
        <v>153</v>
      </c>
      <c r="N20" s="241" t="s">
        <v>154</v>
      </c>
      <c r="O20" s="241" t="s">
        <v>151</v>
      </c>
      <c r="P20" s="241" t="s">
        <v>155</v>
      </c>
      <c r="Q20" s="242" t="s">
        <v>29</v>
      </c>
      <c r="R20" s="239" t="s">
        <v>19</v>
      </c>
      <c r="S20" s="249" t="s">
        <v>29</v>
      </c>
      <c r="T20" s="322" t="s">
        <v>29</v>
      </c>
      <c r="V20" s="187"/>
    </row>
    <row r="21" spans="1:22" ht="15.75" customHeight="1">
      <c r="A21" s="149"/>
      <c r="B21" s="150"/>
      <c r="C21" s="142"/>
      <c r="D21" s="143"/>
      <c r="E21" s="143"/>
      <c r="F21" s="143"/>
      <c r="G21" s="143"/>
      <c r="H21" s="143"/>
      <c r="I21" s="2"/>
      <c r="J21" s="91"/>
      <c r="K21" s="142"/>
      <c r="L21" s="143"/>
      <c r="M21" s="143"/>
      <c r="N21" s="143"/>
      <c r="O21" s="143"/>
      <c r="P21" s="143"/>
      <c r="Q21" s="2"/>
      <c r="R21" s="91"/>
      <c r="S21" s="1"/>
      <c r="T21" s="75"/>
      <c r="V21" s="186"/>
    </row>
    <row r="22" spans="1:22" ht="15.75" customHeight="1">
      <c r="A22" s="166">
        <f ca="1">INDIRECT($V$3&amp;"!"&amp;ADDRESS($V22,COLUMN('0606'!A$4)))</f>
        <v>41395</v>
      </c>
      <c r="B22" s="167"/>
      <c r="C22" s="161">
        <f ca="1">INDIRECT($V$3&amp;"!"&amp;ADDRESS($V22,COLUMN('0606'!C$4)))</f>
        <v>105</v>
      </c>
      <c r="D22" s="162">
        <f ca="1">INDIRECT($V$3&amp;"!"&amp;ADDRESS($V22,COLUMN('0606'!D$4)))</f>
        <v>105</v>
      </c>
      <c r="E22" s="162">
        <f ca="1">INDIRECT($V$3&amp;"!"&amp;ADDRESS($V22,COLUMN('0606'!E$4)))</f>
        <v>207</v>
      </c>
      <c r="F22" s="162">
        <f ca="1">INDIRECT($V$3&amp;"!"&amp;ADDRESS($V22,COLUMN('0606'!F$4)))</f>
        <v>240</v>
      </c>
      <c r="G22" s="162">
        <f ca="1">INDIRECT($V$3&amp;"!"&amp;ADDRESS($V22,COLUMN('0606'!G$4)))</f>
        <v>230</v>
      </c>
      <c r="H22" s="162">
        <f ca="1">INDIRECT($V$3&amp;"!"&amp;ADDRESS($V22,COLUMN('0606'!H$4)))</f>
        <v>20</v>
      </c>
      <c r="I22" s="163">
        <f ca="1">INDIRECT($V$3&amp;"!"&amp;ADDRESS($V22,COLUMN('0606'!I$4)))</f>
        <v>31</v>
      </c>
      <c r="J22" s="164">
        <f ca="1">INDIRECT($V$3&amp;"!"&amp;ADDRESS($V22,COLUMN('0606'!J$4)))</f>
        <v>13.27</v>
      </c>
      <c r="K22" s="161">
        <f ca="1">INDIRECT($V$3&amp;"!"&amp;ADDRESS($V22,COLUMN('0606'!K$4)))</f>
        <v>107</v>
      </c>
      <c r="L22" s="162">
        <f ca="1">INDIRECT($V$3&amp;"!"&amp;ADDRESS($V22,COLUMN('0606'!L$4)))</f>
        <v>107</v>
      </c>
      <c r="M22" s="162">
        <f ca="1">INDIRECT($V$3&amp;"!"&amp;ADDRESS($V22,COLUMN('0606'!M$4)))</f>
        <v>209</v>
      </c>
      <c r="N22" s="162">
        <f ca="1">INDIRECT($V$3&amp;"!"&amp;ADDRESS($V22,COLUMN('0606'!N$4)))</f>
        <v>270</v>
      </c>
      <c r="O22" s="162">
        <f ca="1">INDIRECT($V$3&amp;"!"&amp;ADDRESS($V22,COLUMN('0606'!O$4)))</f>
        <v>215</v>
      </c>
      <c r="P22" s="162">
        <f ca="1">INDIRECT($V$3&amp;"!"&amp;ADDRESS($V22,COLUMN('0606'!P$4)))</f>
        <v>40</v>
      </c>
      <c r="Q22" s="163">
        <f ca="1">INDIRECT($V$3&amp;"!"&amp;ADDRESS($V22,COLUMN('0606'!Q$4)))</f>
        <v>31</v>
      </c>
      <c r="R22" s="164">
        <f ca="1">INDIRECT($V$3&amp;"!"&amp;ADDRESS($V22,COLUMN('0606'!R$4)))</f>
        <v>6.8</v>
      </c>
      <c r="S22" s="320">
        <f ca="1">INDIRECT($V$3&amp;"!"&amp;ADDRESS($V22,COLUMN('0606'!T$4)))</f>
        <v>33</v>
      </c>
      <c r="T22" s="321">
        <f ca="1">INDIRECT($V$3&amp;"!"&amp;ADDRESS($V22,COLUMN('0606'!U$4)))</f>
        <v>44</v>
      </c>
      <c r="V22" s="188">
        <f>ROW('0606'!S193)+2</f>
        <v>195</v>
      </c>
    </row>
    <row r="23" spans="1:22" ht="16.5" customHeight="1">
      <c r="A23" s="120"/>
      <c r="B23" s="120"/>
      <c r="C23" s="119"/>
      <c r="D23" s="165"/>
      <c r="E23" s="165"/>
      <c r="F23" s="290" t="s">
        <v>218</v>
      </c>
      <c r="G23" s="165"/>
      <c r="H23" s="165"/>
      <c r="I23" s="165"/>
      <c r="J23" s="207" t="s">
        <v>149</v>
      </c>
      <c r="K23" s="165"/>
      <c r="L23" s="165"/>
      <c r="M23" s="165"/>
      <c r="N23" s="165"/>
      <c r="O23" s="165"/>
      <c r="P23" s="165"/>
      <c r="Q23" s="165"/>
      <c r="R23" s="207" t="s">
        <v>149</v>
      </c>
      <c r="V23" s="186"/>
    </row>
    <row r="24" spans="1:22" s="10" customFormat="1" ht="12" customHeight="1">
      <c r="A24" s="32"/>
      <c r="B24" s="33"/>
      <c r="C24" s="16" t="s">
        <v>186</v>
      </c>
      <c r="D24" s="17"/>
      <c r="E24" s="17"/>
      <c r="F24" s="17"/>
      <c r="G24" s="17"/>
      <c r="H24" s="17"/>
      <c r="I24" s="17"/>
      <c r="J24" s="34"/>
      <c r="K24" s="16" t="s">
        <v>187</v>
      </c>
      <c r="L24" s="17"/>
      <c r="M24" s="17"/>
      <c r="N24" s="17"/>
      <c r="O24" s="17"/>
      <c r="P24" s="17"/>
      <c r="Q24" s="17"/>
      <c r="R24" s="34"/>
      <c r="S24" s="9"/>
      <c r="V24" s="187"/>
    </row>
    <row r="25" spans="1:22" s="10" customFormat="1" ht="12" customHeight="1">
      <c r="A25" s="26" t="s">
        <v>11</v>
      </c>
      <c r="B25" s="35"/>
      <c r="C25" s="82" t="s">
        <v>20</v>
      </c>
      <c r="D25" s="83"/>
      <c r="E25" s="84"/>
      <c r="F25" s="78" t="s">
        <v>21</v>
      </c>
      <c r="G25" s="84"/>
      <c r="H25" s="84"/>
      <c r="I25" s="86" t="s">
        <v>7</v>
      </c>
      <c r="J25" s="87" t="s">
        <v>22</v>
      </c>
      <c r="K25" s="82" t="s">
        <v>20</v>
      </c>
      <c r="L25" s="83"/>
      <c r="M25" s="84"/>
      <c r="N25" s="78" t="s">
        <v>21</v>
      </c>
      <c r="O25" s="83"/>
      <c r="P25" s="84"/>
      <c r="Q25" s="86" t="s">
        <v>7</v>
      </c>
      <c r="R25" s="87" t="s">
        <v>22</v>
      </c>
      <c r="S25" s="9"/>
      <c r="V25" s="187"/>
    </row>
    <row r="26" spans="1:22" s="10" customFormat="1" ht="12" customHeight="1">
      <c r="A26" s="37"/>
      <c r="B26" s="38"/>
      <c r="C26" s="240" t="s">
        <v>23</v>
      </c>
      <c r="D26" s="241" t="s">
        <v>24</v>
      </c>
      <c r="E26" s="241" t="s">
        <v>25</v>
      </c>
      <c r="F26" s="241" t="s">
        <v>26</v>
      </c>
      <c r="G26" s="241" t="s">
        <v>91</v>
      </c>
      <c r="H26" s="241" t="s">
        <v>28</v>
      </c>
      <c r="I26" s="242" t="s">
        <v>29</v>
      </c>
      <c r="J26" s="239" t="s">
        <v>19</v>
      </c>
      <c r="K26" s="240" t="s">
        <v>23</v>
      </c>
      <c r="L26" s="241" t="s">
        <v>24</v>
      </c>
      <c r="M26" s="241" t="s">
        <v>25</v>
      </c>
      <c r="N26" s="241" t="s">
        <v>26</v>
      </c>
      <c r="O26" s="241" t="s">
        <v>27</v>
      </c>
      <c r="P26" s="241" t="s">
        <v>28</v>
      </c>
      <c r="Q26" s="242" t="s">
        <v>29</v>
      </c>
      <c r="R26" s="239" t="s">
        <v>19</v>
      </c>
      <c r="S26" s="9"/>
      <c r="V26" s="187"/>
    </row>
    <row r="27" spans="1:22" ht="15.75" customHeight="1">
      <c r="A27" s="149"/>
      <c r="B27" s="150"/>
      <c r="C27" s="142"/>
      <c r="D27" s="143"/>
      <c r="E27" s="143"/>
      <c r="F27" s="143"/>
      <c r="G27" s="143"/>
      <c r="H27" s="143"/>
      <c r="I27" s="2"/>
      <c r="J27" s="91"/>
      <c r="K27" s="142"/>
      <c r="L27" s="143"/>
      <c r="M27" s="143"/>
      <c r="N27" s="143"/>
      <c r="O27" s="143"/>
      <c r="P27" s="143"/>
      <c r="Q27" s="2"/>
      <c r="R27" s="91"/>
      <c r="V27" s="186"/>
    </row>
    <row r="28" spans="1:22" ht="15.75" customHeight="1">
      <c r="A28" s="166">
        <f ca="1">INDIRECT($V$3&amp;"!"&amp;ADDRESS($V28,COLUMN('0606'!A$4)))</f>
        <v>41395</v>
      </c>
      <c r="B28" s="167"/>
      <c r="C28" s="161">
        <f ca="1">INDIRECT($V$3&amp;"!"&amp;ADDRESS($V28,COLUMN('0606'!C$4)))</f>
        <v>211</v>
      </c>
      <c r="D28" s="162">
        <f ca="1">INDIRECT($V$3&amp;"!"&amp;ADDRESS($V28,COLUMN('0606'!D$4)))</f>
        <v>210</v>
      </c>
      <c r="E28" s="162">
        <f ca="1">INDIRECT($V$3&amp;"!"&amp;ADDRESS($V28,COLUMN('0606'!E$4)))</f>
        <v>211</v>
      </c>
      <c r="F28" s="162">
        <f ca="1">INDIRECT($V$3&amp;"!"&amp;ADDRESS($V28,COLUMN('0606'!F$4)))</f>
        <v>200</v>
      </c>
      <c r="G28" s="162">
        <f ca="1">INDIRECT($V$3&amp;"!"&amp;ADDRESS($V28,COLUMN('0606'!G$4)))</f>
        <v>225</v>
      </c>
      <c r="H28" s="162">
        <f ca="1">INDIRECT($V$3&amp;"!"&amp;ADDRESS($V28,COLUMN('0606'!H$4)))</f>
        <v>208</v>
      </c>
      <c r="I28" s="163">
        <f ca="1">INDIRECT($V$3&amp;"!"&amp;ADDRESS($V28,COLUMN('0606'!I$4)))</f>
        <v>36</v>
      </c>
      <c r="J28" s="164">
        <f ca="1">INDIRECT($V$3&amp;"!"&amp;ADDRESS($V28,COLUMN('0606'!J$4)))</f>
        <v>10.98</v>
      </c>
      <c r="K28" s="161">
        <f ca="1">INDIRECT($V$3&amp;"!"&amp;ADDRESS($V28,COLUMN('0606'!K$4)))</f>
        <v>209</v>
      </c>
      <c r="L28" s="162">
        <f ca="1">INDIRECT($V$3&amp;"!"&amp;ADDRESS($V28,COLUMN('0606'!L$4)))</f>
        <v>208</v>
      </c>
      <c r="M28" s="162">
        <f ca="1">INDIRECT($V$3&amp;"!"&amp;ADDRESS($V28,COLUMN('0606'!M$4)))</f>
        <v>208</v>
      </c>
      <c r="N28" s="162">
        <f ca="1">INDIRECT($V$3&amp;"!"&amp;ADDRESS($V28,COLUMN('0606'!N$4)))</f>
        <v>168</v>
      </c>
      <c r="O28" s="162">
        <f ca="1">INDIRECT($V$3&amp;"!"&amp;ADDRESS($V28,COLUMN('0606'!O$4)))</f>
        <v>175</v>
      </c>
      <c r="P28" s="162">
        <f ca="1">INDIRECT($V$3&amp;"!"&amp;ADDRESS($V28,COLUMN('0606'!P$4)))</f>
        <v>182</v>
      </c>
      <c r="Q28" s="163">
        <f ca="1">INDIRECT($V$3&amp;"!"&amp;ADDRESS($V28,COLUMN('0606'!Q$4)))</f>
        <v>33</v>
      </c>
      <c r="R28" s="316">
        <f ca="1">INDIRECT($V$3&amp;"!"&amp;ADDRESS($V28,COLUMN('0606'!R$4)))</f>
        <v>81.2</v>
      </c>
      <c r="V28" s="188">
        <f>ROW('0606'!S282)+2</f>
        <v>284</v>
      </c>
    </row>
    <row r="29" spans="3:18" ht="16.5" customHeight="1">
      <c r="C29" s="402" t="s">
        <v>274</v>
      </c>
      <c r="J29" s="207" t="s">
        <v>149</v>
      </c>
      <c r="K29" s="402" t="s">
        <v>275</v>
      </c>
      <c r="R29" s="207" t="s">
        <v>149</v>
      </c>
    </row>
    <row r="30" spans="1:18" s="10" customFormat="1" ht="15" customHeight="1">
      <c r="A30" s="9"/>
      <c r="B30" s="9"/>
      <c r="C30" s="9"/>
      <c r="D30" s="9"/>
      <c r="E30" s="9"/>
      <c r="F30" s="9"/>
      <c r="G30" s="9"/>
      <c r="H30" s="9"/>
      <c r="I30" s="9"/>
      <c r="J30" s="9"/>
      <c r="K30" s="9"/>
      <c r="L30" s="9"/>
      <c r="M30" s="9"/>
      <c r="N30" s="9"/>
      <c r="O30" s="9"/>
      <c r="P30" s="9"/>
      <c r="Q30" s="9"/>
      <c r="R30" s="208"/>
    </row>
    <row r="31" spans="1:18" s="10" customFormat="1" ht="13.5" customHeight="1">
      <c r="A31" s="9"/>
      <c r="B31" s="9"/>
      <c r="C31" s="9"/>
      <c r="D31" s="9"/>
      <c r="E31" s="209"/>
      <c r="F31" s="9"/>
      <c r="G31" s="9"/>
      <c r="H31" s="9"/>
      <c r="I31" s="4"/>
      <c r="J31" s="9"/>
      <c r="K31" s="9"/>
      <c r="L31" s="9"/>
      <c r="M31" s="9"/>
      <c r="N31" s="9"/>
      <c r="O31" s="9"/>
      <c r="P31" s="9"/>
      <c r="Q31" s="4"/>
      <c r="R31" s="208"/>
    </row>
    <row r="32" spans="1:18" s="10" customFormat="1" ht="13.5" customHeight="1">
      <c r="A32" s="9"/>
      <c r="B32" s="9"/>
      <c r="C32" s="9"/>
      <c r="D32" s="9"/>
      <c r="E32" s="9"/>
      <c r="F32" s="9"/>
      <c r="G32" s="9"/>
      <c r="H32" s="9"/>
      <c r="I32" s="4"/>
      <c r="J32" s="9"/>
      <c r="K32" s="9"/>
      <c r="L32" s="9"/>
      <c r="M32" s="210"/>
      <c r="N32" s="9"/>
      <c r="O32" s="9"/>
      <c r="P32" s="9"/>
      <c r="Q32" s="4"/>
      <c r="R32" s="208"/>
    </row>
    <row r="33" spans="1:18" s="10" customFormat="1" ht="13.5" customHeight="1">
      <c r="A33" s="9"/>
      <c r="B33" s="9"/>
      <c r="C33" s="9"/>
      <c r="D33" s="9"/>
      <c r="E33" s="9"/>
      <c r="F33" s="9"/>
      <c r="G33" s="9"/>
      <c r="H33" s="9"/>
      <c r="I33" s="4"/>
      <c r="J33" s="9"/>
      <c r="K33" s="9"/>
      <c r="L33" s="9"/>
      <c r="M33" s="209"/>
      <c r="N33" s="9"/>
      <c r="O33" s="9"/>
      <c r="P33" s="9"/>
      <c r="Q33" s="212"/>
      <c r="R33" s="208"/>
    </row>
    <row r="34" spans="1:18" s="10" customFormat="1" ht="13.5" customHeight="1">
      <c r="A34" s="9"/>
      <c r="B34" s="9"/>
      <c r="C34" s="9"/>
      <c r="D34" s="9"/>
      <c r="E34" s="9"/>
      <c r="F34" s="9"/>
      <c r="G34" s="9"/>
      <c r="H34" s="9"/>
      <c r="I34" s="4"/>
      <c r="J34" s="9"/>
      <c r="K34" s="9"/>
      <c r="L34" s="9"/>
      <c r="M34" s="9"/>
      <c r="N34" s="9"/>
      <c r="O34" s="9"/>
      <c r="P34" s="9"/>
      <c r="Q34" s="4"/>
      <c r="R34" s="208"/>
    </row>
    <row r="35" spans="1:18" s="10" customFormat="1" ht="13.5" customHeight="1">
      <c r="A35" s="9"/>
      <c r="B35" s="9"/>
      <c r="C35" s="9"/>
      <c r="D35" s="9"/>
      <c r="E35" s="9"/>
      <c r="F35" s="9"/>
      <c r="G35" s="9"/>
      <c r="H35" s="9"/>
      <c r="I35" s="4"/>
      <c r="J35" s="9"/>
      <c r="K35" s="9"/>
      <c r="L35" s="9"/>
      <c r="M35" s="9"/>
      <c r="N35" s="9"/>
      <c r="O35" s="9"/>
      <c r="P35" s="9"/>
      <c r="Q35" s="4"/>
      <c r="R35" s="208"/>
    </row>
    <row r="36" spans="1:18" s="10" customFormat="1" ht="13.5" customHeight="1">
      <c r="A36" s="9"/>
      <c r="B36" s="9"/>
      <c r="C36" s="9"/>
      <c r="D36" s="9"/>
      <c r="E36" s="9"/>
      <c r="F36" s="9"/>
      <c r="G36" s="9"/>
      <c r="H36" s="9"/>
      <c r="I36" s="4"/>
      <c r="J36" s="9"/>
      <c r="K36" s="9"/>
      <c r="L36" s="9"/>
      <c r="M36" s="9"/>
      <c r="N36" s="9"/>
      <c r="O36" s="9"/>
      <c r="P36" s="9"/>
      <c r="Q36" s="4"/>
      <c r="R36" s="208"/>
    </row>
    <row r="37" spans="1:18" s="10" customFormat="1" ht="13.5" customHeight="1">
      <c r="A37" s="9"/>
      <c r="B37" s="9"/>
      <c r="C37" s="9"/>
      <c r="D37" s="9"/>
      <c r="E37" s="9"/>
      <c r="F37" s="9"/>
      <c r="G37" s="9"/>
      <c r="H37" s="9"/>
      <c r="I37" s="4"/>
      <c r="J37" s="9"/>
      <c r="K37" s="9"/>
      <c r="L37" s="9"/>
      <c r="M37" s="9"/>
      <c r="N37" s="9"/>
      <c r="O37" s="9"/>
      <c r="P37" s="9"/>
      <c r="Q37" s="4"/>
      <c r="R37" s="208"/>
    </row>
    <row r="38" spans="1:18" s="10" customFormat="1" ht="13.5" customHeight="1">
      <c r="A38" s="9"/>
      <c r="B38" s="9"/>
      <c r="C38" s="9"/>
      <c r="D38" s="9"/>
      <c r="E38" s="9"/>
      <c r="F38" s="9"/>
      <c r="G38" s="9"/>
      <c r="H38" s="9"/>
      <c r="I38" s="4"/>
      <c r="J38" s="9"/>
      <c r="K38" s="9"/>
      <c r="L38" s="9"/>
      <c r="M38" s="9"/>
      <c r="N38" s="9"/>
      <c r="O38" s="9"/>
      <c r="P38" s="9"/>
      <c r="Q38" s="4"/>
      <c r="R38" s="208"/>
    </row>
    <row r="39" spans="1:18" s="10" customFormat="1" ht="13.5" customHeight="1">
      <c r="A39" s="9"/>
      <c r="B39" s="9"/>
      <c r="C39" s="9"/>
      <c r="D39" s="9"/>
      <c r="E39" s="65"/>
      <c r="F39" s="9"/>
      <c r="G39" s="9"/>
      <c r="H39" s="9"/>
      <c r="I39" s="4"/>
      <c r="J39" s="9"/>
      <c r="K39" s="9"/>
      <c r="L39" s="9"/>
      <c r="M39" s="9"/>
      <c r="N39" s="9"/>
      <c r="O39" s="9"/>
      <c r="P39" s="9"/>
      <c r="Q39" s="4"/>
      <c r="R39" s="208"/>
    </row>
    <row r="40" spans="1:18" s="10" customFormat="1" ht="13.5" customHeight="1">
      <c r="A40" s="9"/>
      <c r="B40" s="9"/>
      <c r="C40" s="9"/>
      <c r="D40" s="9"/>
      <c r="E40" s="9"/>
      <c r="F40" s="9"/>
      <c r="G40" s="9"/>
      <c r="H40" s="9"/>
      <c r="I40" s="4"/>
      <c r="J40" s="9"/>
      <c r="K40" s="9"/>
      <c r="L40" s="9"/>
      <c r="M40" s="9"/>
      <c r="N40" s="9"/>
      <c r="O40" s="9"/>
      <c r="P40" s="9"/>
      <c r="Q40" s="4"/>
      <c r="R40" s="208"/>
    </row>
    <row r="41" spans="1:18" s="10" customFormat="1" ht="13.5" customHeight="1">
      <c r="A41" s="9"/>
      <c r="B41" s="9"/>
      <c r="C41" s="9"/>
      <c r="D41" s="9"/>
      <c r="E41" s="210"/>
      <c r="F41" s="9"/>
      <c r="G41" s="9"/>
      <c r="H41" s="9"/>
      <c r="I41" s="4"/>
      <c r="J41" s="9"/>
      <c r="K41" s="9"/>
      <c r="L41" s="9"/>
      <c r="M41" s="9"/>
      <c r="N41" s="9"/>
      <c r="O41" s="9"/>
      <c r="P41" s="9"/>
      <c r="Q41" s="4"/>
      <c r="R41" s="208"/>
    </row>
    <row r="42" spans="1:18" s="10" customFormat="1" ht="13.5" customHeight="1">
      <c r="A42" s="9"/>
      <c r="B42" s="9"/>
      <c r="C42" s="211"/>
      <c r="D42" s="9"/>
      <c r="E42" s="65"/>
      <c r="F42" s="9"/>
      <c r="G42" s="9"/>
      <c r="H42" s="9"/>
      <c r="I42" s="4"/>
      <c r="J42" s="9"/>
      <c r="K42" s="9"/>
      <c r="L42" s="9"/>
      <c r="M42" s="9"/>
      <c r="N42" s="9"/>
      <c r="O42" s="9"/>
      <c r="P42" s="9"/>
      <c r="Q42" s="4"/>
      <c r="R42" s="208"/>
    </row>
    <row r="43" spans="1:18" s="10" customFormat="1" ht="13.5" customHeight="1">
      <c r="A43" s="9"/>
      <c r="B43" s="209"/>
      <c r="C43" s="9"/>
      <c r="D43" s="9"/>
      <c r="E43" s="9"/>
      <c r="F43" s="9"/>
      <c r="G43" s="9"/>
      <c r="H43" s="9"/>
      <c r="I43" s="4"/>
      <c r="J43" s="9"/>
      <c r="K43" s="9"/>
      <c r="L43" s="9"/>
      <c r="M43" s="9"/>
      <c r="N43" s="9"/>
      <c r="O43" s="9"/>
      <c r="P43" s="9"/>
      <c r="Q43" s="4"/>
      <c r="R43" s="208"/>
    </row>
    <row r="44" spans="1:18" s="10" customFormat="1" ht="13.5" customHeight="1">
      <c r="A44" s="9"/>
      <c r="B44" s="209"/>
      <c r="C44" s="9"/>
      <c r="D44" s="9"/>
      <c r="E44" s="9"/>
      <c r="F44" s="9"/>
      <c r="G44" s="9"/>
      <c r="H44" s="9"/>
      <c r="I44" s="4"/>
      <c r="J44" s="9"/>
      <c r="K44" s="9"/>
      <c r="L44" s="9"/>
      <c r="M44" s="9"/>
      <c r="N44" s="9"/>
      <c r="O44" s="9"/>
      <c r="P44" s="9"/>
      <c r="Q44" s="4"/>
      <c r="R44" s="208"/>
    </row>
    <row r="45" spans="1:18" s="10" customFormat="1" ht="13.5" customHeight="1">
      <c r="A45" s="9"/>
      <c r="B45" s="9"/>
      <c r="C45" s="9"/>
      <c r="D45" s="9"/>
      <c r="E45" s="9"/>
      <c r="F45" s="9"/>
      <c r="G45" s="9"/>
      <c r="H45" s="9"/>
      <c r="I45" s="4"/>
      <c r="J45" s="9"/>
      <c r="K45" s="9"/>
      <c r="L45" s="9"/>
      <c r="M45" s="9"/>
      <c r="N45" s="9"/>
      <c r="O45" s="9"/>
      <c r="P45" s="9"/>
      <c r="Q45" s="4"/>
      <c r="R45" s="208"/>
    </row>
    <row r="46" spans="1:17" s="10" customFormat="1" ht="13.5" customHeight="1">
      <c r="A46" s="9"/>
      <c r="B46" s="9"/>
      <c r="C46" s="9"/>
      <c r="D46" s="9"/>
      <c r="E46" s="9"/>
      <c r="F46" s="9"/>
      <c r="G46" s="9"/>
      <c r="H46" s="9"/>
      <c r="I46" s="4"/>
      <c r="J46" s="9"/>
      <c r="K46" s="9"/>
      <c r="L46" s="9"/>
      <c r="M46" s="9"/>
      <c r="N46" s="9"/>
      <c r="O46" s="9"/>
      <c r="P46" s="9"/>
      <c r="Q46" s="4"/>
    </row>
    <row r="47" spans="1:18" s="10" customFormat="1" ht="13.5" customHeight="1">
      <c r="A47" s="9"/>
      <c r="B47" s="9"/>
      <c r="C47" s="9"/>
      <c r="D47" s="9"/>
      <c r="E47" s="9"/>
      <c r="F47" s="9"/>
      <c r="G47" s="9"/>
      <c r="H47" s="9"/>
      <c r="I47" s="4"/>
      <c r="J47" s="9"/>
      <c r="K47" s="9"/>
      <c r="L47" s="9"/>
      <c r="M47" s="9"/>
      <c r="N47" s="9"/>
      <c r="O47" s="9"/>
      <c r="P47" s="9"/>
      <c r="Q47" s="4"/>
      <c r="R47" s="208"/>
    </row>
    <row r="48" ht="12">
      <c r="A48" s="119" t="s">
        <v>126</v>
      </c>
    </row>
    <row r="49" spans="2:3" ht="12">
      <c r="B49" s="454" t="str">
        <f>'0606'!B395</f>
        <v>(1)</v>
      </c>
      <c r="C49" s="455" t="str">
        <f>'0606'!C395</f>
        <v>分電盤LP-1A[L4]№15：売場フロアの絶縁不良【発生2013.1.2】継続</v>
      </c>
    </row>
    <row r="50" spans="2:3" ht="12">
      <c r="B50" s="454"/>
      <c r="C50" s="212" t="str">
        <f>'0606'!C396</f>
        <v>絶縁抵抗測定値 0 MΩ／250V …ELB動作の危険性あり、使用禁止</v>
      </c>
    </row>
  </sheetData>
  <sheetProtection/>
  <mergeCells count="6">
    <mergeCell ref="L3:M3"/>
    <mergeCell ref="J3:K3"/>
    <mergeCell ref="E9:F9"/>
    <mergeCell ref="C9:D9"/>
    <mergeCell ref="E4:F4"/>
    <mergeCell ref="C4:D4"/>
  </mergeCells>
  <conditionalFormatting sqref="T14">
    <cfRule type="expression" priority="1" dxfId="2" stopIfTrue="1">
      <formula>T15&gt;S15</formula>
    </cfRule>
  </conditionalFormatting>
  <conditionalFormatting sqref="S14">
    <cfRule type="expression" priority="2" dxfId="2" stopIfTrue="1">
      <formula>S15&gt;T15</formula>
    </cfRule>
  </conditionalFormatting>
  <dataValidations count="2">
    <dataValidation allowBlank="1" showInputMessage="1" showErrorMessage="1" imeMode="off" sqref="C16 D9 F9 G8:G9 E8:E9 C8:C9 H9:I9 O8:O9 K16 T15:T16"/>
    <dataValidation allowBlank="1" showInputMessage="1" showErrorMessage="1" imeMode="hiragana" sqref="C18 K18 S2:T2 C2:I3 K24 C24"/>
  </dataValidations>
  <printOptions/>
  <pageMargins left="0.7086614173228347" right="0.12" top="0.7480314960629921" bottom="0.48" header="0.5905511811023623" footer="0.31"/>
  <pageSetup horizontalDpi="300" verticalDpi="300" orientation="portrait" paperSize="9" r:id="rId2"/>
  <headerFooter alignWithMargins="0">
    <oddHeader>&amp;L&amp;"ＭＳ Ｐゴシック,斜体"&amp;9標準　2頁&amp;C&amp;"ＭＳ 明朝,標準"&amp;14電気工作物通常（月次）点検メモ</oddHeader>
    <oddFooter>&amp;L&amp;"ＭＳ Ｐ明朝,標準"&amp;8&amp;F&amp;R&amp;"ＭＳ 明朝,標準"&amp;9一般社団法人北陸電気管理技術者協会</oddFooter>
  </headerFooter>
  <legacyDrawing r:id="rId1"/>
</worksheet>
</file>

<file path=xl/worksheets/sheet3.xml><?xml version="1.0" encoding="utf-8"?>
<worksheet xmlns="http://schemas.openxmlformats.org/spreadsheetml/2006/main" xmlns:r="http://schemas.openxmlformats.org/officeDocument/2006/relationships">
  <dimension ref="A1:R26"/>
  <sheetViews>
    <sheetView zoomScalePageLayoutView="0" workbookViewId="0" topLeftCell="A1">
      <selection activeCell="S25" sqref="S25"/>
    </sheetView>
  </sheetViews>
  <sheetFormatPr defaultColWidth="9.00390625" defaultRowHeight="13.5"/>
  <cols>
    <col min="1" max="1" width="6.75390625" style="9" customWidth="1"/>
    <col min="2" max="2" width="5.125" style="9" customWidth="1"/>
    <col min="3" max="18" width="5.125" style="10" customWidth="1"/>
    <col min="19" max="16384" width="9.00390625" style="10" customWidth="1"/>
  </cols>
  <sheetData>
    <row r="1" spans="1:18" ht="14.25" customHeight="1">
      <c r="A1" s="510">
        <v>41288</v>
      </c>
      <c r="B1" s="510"/>
      <c r="C1" s="510"/>
      <c r="D1" s="510"/>
      <c r="E1" s="298"/>
      <c r="F1" s="298"/>
      <c r="G1" s="298"/>
      <c r="H1" s="298"/>
      <c r="I1" s="298"/>
      <c r="J1" s="298"/>
      <c r="K1" s="298"/>
      <c r="L1" s="298"/>
      <c r="M1" s="298"/>
      <c r="N1" s="298"/>
      <c r="O1" s="298"/>
      <c r="P1" s="298"/>
      <c r="Q1" s="298"/>
      <c r="R1" s="298"/>
    </row>
    <row r="2" spans="1:18" ht="12">
      <c r="A2" s="49"/>
      <c r="B2" s="348" t="s">
        <v>297</v>
      </c>
      <c r="C2" s="4"/>
      <c r="D2" s="4"/>
      <c r="E2" s="4"/>
      <c r="F2" s="4"/>
      <c r="G2" s="4"/>
      <c r="H2" s="4"/>
      <c r="I2" s="4"/>
      <c r="J2" s="4"/>
      <c r="K2" s="4"/>
      <c r="L2" s="4"/>
      <c r="M2" s="4"/>
      <c r="N2" s="4"/>
      <c r="O2" s="4"/>
      <c r="P2" s="4"/>
      <c r="Q2" s="4"/>
      <c r="R2" s="5"/>
    </row>
    <row r="3" spans="1:18" ht="12">
      <c r="A3" s="49"/>
      <c r="B3" s="348"/>
      <c r="C3" s="4" t="s">
        <v>300</v>
      </c>
      <c r="D3" s="4"/>
      <c r="E3" s="4"/>
      <c r="F3" s="4"/>
      <c r="G3" s="4"/>
      <c r="H3" s="4"/>
      <c r="I3" s="4"/>
      <c r="J3" s="4"/>
      <c r="K3" s="4"/>
      <c r="L3" s="4"/>
      <c r="M3" s="4"/>
      <c r="N3" s="4"/>
      <c r="O3" s="4"/>
      <c r="P3" s="4"/>
      <c r="Q3" s="4"/>
      <c r="R3" s="5"/>
    </row>
    <row r="4" spans="1:18" ht="12">
      <c r="A4" s="49"/>
      <c r="B4" s="348" t="s">
        <v>304</v>
      </c>
      <c r="C4" s="4"/>
      <c r="D4" s="4"/>
      <c r="E4" s="4"/>
      <c r="F4" s="4"/>
      <c r="G4" s="4"/>
      <c r="H4" s="4"/>
      <c r="I4" s="4"/>
      <c r="J4" s="4"/>
      <c r="K4" s="4"/>
      <c r="L4" s="4"/>
      <c r="M4" s="4"/>
      <c r="N4" s="4"/>
      <c r="O4" s="4"/>
      <c r="P4" s="4"/>
      <c r="Q4" s="4"/>
      <c r="R4" s="5"/>
    </row>
    <row r="5" spans="1:18" ht="12">
      <c r="A5" s="49"/>
      <c r="B5" s="348"/>
      <c r="C5" s="4" t="s">
        <v>301</v>
      </c>
      <c r="D5" s="4"/>
      <c r="E5" s="4"/>
      <c r="F5" s="4"/>
      <c r="G5" s="4"/>
      <c r="H5" s="4"/>
      <c r="I5" s="4"/>
      <c r="J5" s="4"/>
      <c r="K5" s="4"/>
      <c r="L5" s="4"/>
      <c r="M5" s="4"/>
      <c r="N5" s="4"/>
      <c r="O5" s="4"/>
      <c r="P5" s="4"/>
      <c r="Q5" s="4"/>
      <c r="R5" s="5"/>
    </row>
    <row r="6" spans="1:18" ht="12" customHeight="1">
      <c r="A6" s="49"/>
      <c r="B6" s="348"/>
      <c r="C6" s="4" t="s">
        <v>305</v>
      </c>
      <c r="D6" s="4"/>
      <c r="E6" s="4"/>
      <c r="F6" s="4"/>
      <c r="G6" s="4"/>
      <c r="H6" s="4"/>
      <c r="I6" s="4"/>
      <c r="J6" s="4"/>
      <c r="K6" s="4"/>
      <c r="L6" s="4"/>
      <c r="M6" s="4"/>
      <c r="N6" s="4"/>
      <c r="O6" s="4"/>
      <c r="P6" s="4"/>
      <c r="Q6" s="4"/>
      <c r="R6" s="5"/>
    </row>
    <row r="7" spans="1:18" ht="12">
      <c r="A7" s="49"/>
      <c r="B7" s="348"/>
      <c r="C7" s="4" t="s">
        <v>302</v>
      </c>
      <c r="D7" s="4"/>
      <c r="E7" s="4"/>
      <c r="F7" s="4"/>
      <c r="G7" s="4"/>
      <c r="H7" s="4"/>
      <c r="I7" s="4"/>
      <c r="J7" s="4"/>
      <c r="K7" s="4"/>
      <c r="L7" s="4"/>
      <c r="M7" s="4"/>
      <c r="N7" s="4"/>
      <c r="O7" s="4"/>
      <c r="P7" s="4"/>
      <c r="Q7" s="4"/>
      <c r="R7" s="5"/>
    </row>
    <row r="8" spans="1:18" ht="12">
      <c r="A8" s="49"/>
      <c r="B8" s="348" t="s">
        <v>303</v>
      </c>
      <c r="C8" s="4"/>
      <c r="D8" s="4"/>
      <c r="E8" s="4"/>
      <c r="F8" s="4"/>
      <c r="G8" s="4"/>
      <c r="H8" s="4"/>
      <c r="I8" s="4"/>
      <c r="J8" s="4"/>
      <c r="K8" s="4"/>
      <c r="L8" s="4"/>
      <c r="M8" s="4"/>
      <c r="N8" s="4"/>
      <c r="O8" s="4"/>
      <c r="P8" s="4"/>
      <c r="Q8" s="4"/>
      <c r="R8" s="5"/>
    </row>
    <row r="9" spans="1:18" ht="12">
      <c r="A9" s="49"/>
      <c r="B9" s="4"/>
      <c r="C9" s="4" t="s">
        <v>306</v>
      </c>
      <c r="D9" s="4"/>
      <c r="E9" s="4"/>
      <c r="F9" s="4"/>
      <c r="G9" s="4"/>
      <c r="H9" s="4"/>
      <c r="I9" s="4"/>
      <c r="J9" s="4"/>
      <c r="K9" s="4"/>
      <c r="L9" s="4"/>
      <c r="M9" s="4"/>
      <c r="N9" s="4"/>
      <c r="O9" s="4"/>
      <c r="P9" s="4"/>
      <c r="Q9" s="4"/>
      <c r="R9" s="5"/>
    </row>
    <row r="10" spans="1:18" ht="12">
      <c r="A10" s="49"/>
      <c r="B10" s="4"/>
      <c r="C10" s="4" t="s">
        <v>307</v>
      </c>
      <c r="D10" s="4"/>
      <c r="E10" s="4"/>
      <c r="F10" s="4"/>
      <c r="G10" s="4"/>
      <c r="H10" s="4"/>
      <c r="I10" s="4"/>
      <c r="J10" s="4"/>
      <c r="K10" s="4"/>
      <c r="L10" s="4"/>
      <c r="M10" s="4"/>
      <c r="N10" s="4"/>
      <c r="O10" s="4"/>
      <c r="P10" s="4"/>
      <c r="Q10" s="4"/>
      <c r="R10" s="5"/>
    </row>
    <row r="11" spans="1:18" ht="12">
      <c r="A11" s="49"/>
      <c r="B11" s="4"/>
      <c r="C11" s="4" t="s">
        <v>308</v>
      </c>
      <c r="D11" s="4"/>
      <c r="E11" s="4"/>
      <c r="F11" s="4"/>
      <c r="G11" s="4"/>
      <c r="H11" s="4"/>
      <c r="I11" s="4"/>
      <c r="J11" s="4"/>
      <c r="K11" s="4"/>
      <c r="L11" s="4"/>
      <c r="M11" s="4"/>
      <c r="N11" s="4"/>
      <c r="O11" s="4"/>
      <c r="P11" s="4"/>
      <c r="Q11" s="4"/>
      <c r="R11" s="5"/>
    </row>
    <row r="12" spans="1:18" ht="12">
      <c r="A12" s="49"/>
      <c r="B12" s="4"/>
      <c r="C12" s="4" t="s">
        <v>309</v>
      </c>
      <c r="D12" s="4"/>
      <c r="E12" s="4"/>
      <c r="F12" s="4"/>
      <c r="G12" s="4"/>
      <c r="H12" s="4"/>
      <c r="I12" s="4"/>
      <c r="J12" s="4"/>
      <c r="K12" s="4"/>
      <c r="L12" s="4"/>
      <c r="M12" s="4"/>
      <c r="N12" s="4"/>
      <c r="O12" s="4"/>
      <c r="P12" s="4"/>
      <c r="Q12" s="4"/>
      <c r="R12" s="5"/>
    </row>
    <row r="13" spans="1:18" ht="14.25" customHeight="1">
      <c r="A13" s="510">
        <v>41257</v>
      </c>
      <c r="B13" s="510"/>
      <c r="C13" s="510"/>
      <c r="D13" s="510"/>
      <c r="E13" s="298"/>
      <c r="F13" s="298"/>
      <c r="G13" s="298"/>
      <c r="H13" s="298"/>
      <c r="I13" s="298"/>
      <c r="J13" s="298"/>
      <c r="K13" s="298"/>
      <c r="L13" s="298"/>
      <c r="M13" s="298"/>
      <c r="N13" s="298"/>
      <c r="O13" s="298"/>
      <c r="P13" s="298"/>
      <c r="Q13" s="298"/>
      <c r="R13" s="298"/>
    </row>
    <row r="14" spans="1:18" ht="12">
      <c r="A14" s="49"/>
      <c r="B14" s="348" t="s">
        <v>297</v>
      </c>
      <c r="C14" s="4"/>
      <c r="D14" s="4"/>
      <c r="E14" s="4"/>
      <c r="F14" s="4"/>
      <c r="G14" s="4"/>
      <c r="H14" s="4"/>
      <c r="I14" s="4"/>
      <c r="J14" s="4"/>
      <c r="K14" s="4"/>
      <c r="L14" s="4"/>
      <c r="M14" s="4"/>
      <c r="N14" s="4"/>
      <c r="O14" s="4"/>
      <c r="P14" s="4"/>
      <c r="Q14" s="4"/>
      <c r="R14" s="5"/>
    </row>
    <row r="15" spans="1:18" ht="12">
      <c r="A15" s="49"/>
      <c r="B15" s="348"/>
      <c r="C15" s="4" t="s">
        <v>298</v>
      </c>
      <c r="D15" s="4"/>
      <c r="E15" s="4"/>
      <c r="F15" s="4"/>
      <c r="G15" s="4"/>
      <c r="H15" s="4"/>
      <c r="I15" s="4"/>
      <c r="J15" s="4"/>
      <c r="K15" s="4"/>
      <c r="L15" s="4"/>
      <c r="M15" s="4"/>
      <c r="N15" s="4"/>
      <c r="O15" s="4"/>
      <c r="P15" s="4"/>
      <c r="Q15" s="4"/>
      <c r="R15" s="5"/>
    </row>
    <row r="16" spans="1:18" ht="12">
      <c r="A16" s="49"/>
      <c r="B16" s="348"/>
      <c r="C16" s="4" t="s">
        <v>299</v>
      </c>
      <c r="D16" s="4"/>
      <c r="E16" s="4"/>
      <c r="F16" s="4"/>
      <c r="G16" s="4"/>
      <c r="H16" s="4"/>
      <c r="I16" s="4"/>
      <c r="J16" s="4"/>
      <c r="K16" s="4"/>
      <c r="L16" s="4"/>
      <c r="M16" s="4"/>
      <c r="N16" s="4"/>
      <c r="O16" s="4"/>
      <c r="P16" s="4"/>
      <c r="Q16" s="4"/>
      <c r="R16" s="5"/>
    </row>
    <row r="17" spans="1:18" ht="14.25" customHeight="1">
      <c r="A17" s="510">
        <v>41135</v>
      </c>
      <c r="B17" s="510"/>
      <c r="C17" s="510"/>
      <c r="D17" s="510"/>
      <c r="E17" s="298"/>
      <c r="F17" s="298"/>
      <c r="G17" s="298"/>
      <c r="H17" s="298"/>
      <c r="I17" s="298"/>
      <c r="J17" s="298"/>
      <c r="K17" s="298"/>
      <c r="L17" s="298"/>
      <c r="M17" s="298"/>
      <c r="N17" s="298"/>
      <c r="O17" s="298"/>
      <c r="P17" s="298"/>
      <c r="Q17" s="298"/>
      <c r="R17" s="298"/>
    </row>
    <row r="18" spans="1:18" ht="12">
      <c r="A18" s="49"/>
      <c r="B18" s="4" t="s">
        <v>291</v>
      </c>
      <c r="C18" s="428"/>
      <c r="D18" s="4"/>
      <c r="E18" s="4"/>
      <c r="F18" s="4"/>
      <c r="G18" s="4"/>
      <c r="H18" s="4"/>
      <c r="I18" s="4"/>
      <c r="J18" s="4"/>
      <c r="K18" s="4"/>
      <c r="L18" s="4"/>
      <c r="M18" s="4"/>
      <c r="N18" s="4"/>
      <c r="O18" s="4"/>
      <c r="P18" s="4"/>
      <c r="Q18" s="4"/>
      <c r="R18" s="5"/>
    </row>
    <row r="19" spans="1:18" ht="12">
      <c r="A19" s="49"/>
      <c r="B19" s="4" t="s">
        <v>289</v>
      </c>
      <c r="C19" s="4" t="s">
        <v>290</v>
      </c>
      <c r="D19" s="4"/>
      <c r="E19" s="4"/>
      <c r="F19" s="4"/>
      <c r="G19" s="4"/>
      <c r="H19" s="4"/>
      <c r="I19" s="4"/>
      <c r="J19" s="4"/>
      <c r="K19" s="4"/>
      <c r="L19" s="4"/>
      <c r="M19" s="4"/>
      <c r="N19" s="4"/>
      <c r="O19" s="4"/>
      <c r="P19" s="4"/>
      <c r="Q19" s="4"/>
      <c r="R19" s="5"/>
    </row>
    <row r="20" spans="1:18" ht="14.25" customHeight="1">
      <c r="A20" s="510">
        <v>38869</v>
      </c>
      <c r="B20" s="510"/>
      <c r="C20" s="510"/>
      <c r="D20" s="510"/>
      <c r="E20" s="298"/>
      <c r="F20" s="298"/>
      <c r="G20" s="298"/>
      <c r="H20" s="298"/>
      <c r="I20" s="298"/>
      <c r="J20" s="298"/>
      <c r="K20" s="298"/>
      <c r="L20" s="298"/>
      <c r="M20" s="298"/>
      <c r="N20" s="298"/>
      <c r="O20" s="298"/>
      <c r="P20" s="298"/>
      <c r="Q20" s="298"/>
      <c r="R20" s="298"/>
    </row>
    <row r="21" spans="1:18" ht="12">
      <c r="A21" s="49"/>
      <c r="B21" s="4" t="s">
        <v>143</v>
      </c>
      <c r="C21" s="4"/>
      <c r="D21" s="4"/>
      <c r="E21" s="4"/>
      <c r="F21" s="4"/>
      <c r="G21" s="4"/>
      <c r="H21" s="4"/>
      <c r="I21" s="4"/>
      <c r="J21" s="4"/>
      <c r="K21" s="4"/>
      <c r="L21" s="4"/>
      <c r="M21" s="4"/>
      <c r="N21" s="4"/>
      <c r="O21" s="4"/>
      <c r="P21" s="4"/>
      <c r="Q21" s="4"/>
      <c r="R21" s="5"/>
    </row>
    <row r="22" spans="1:18" ht="12">
      <c r="A22" s="49"/>
      <c r="B22" s="4"/>
      <c r="C22" s="4" t="s">
        <v>125</v>
      </c>
      <c r="D22" s="4"/>
      <c r="E22" s="4"/>
      <c r="F22" s="4"/>
      <c r="G22" s="4"/>
      <c r="H22" s="4"/>
      <c r="I22" s="4"/>
      <c r="J22" s="4"/>
      <c r="K22" s="4"/>
      <c r="L22" s="4"/>
      <c r="M22" s="4"/>
      <c r="N22" s="4"/>
      <c r="O22" s="4"/>
      <c r="P22" s="4"/>
      <c r="Q22" s="4"/>
      <c r="R22" s="5"/>
    </row>
    <row r="23" spans="1:18" ht="12">
      <c r="A23" s="49"/>
      <c r="B23" s="4" t="s">
        <v>104</v>
      </c>
      <c r="D23" s="4"/>
      <c r="E23" s="4"/>
      <c r="F23" s="4"/>
      <c r="G23" s="4"/>
      <c r="H23" s="4"/>
      <c r="I23" s="4"/>
      <c r="J23" s="4"/>
      <c r="K23" s="4"/>
      <c r="L23" s="4"/>
      <c r="M23" s="4"/>
      <c r="N23" s="4"/>
      <c r="O23" s="4"/>
      <c r="P23" s="4"/>
      <c r="Q23" s="4"/>
      <c r="R23" s="5"/>
    </row>
    <row r="24" spans="1:18" ht="12">
      <c r="A24" s="49"/>
      <c r="B24" s="4" t="s">
        <v>157</v>
      </c>
      <c r="C24" s="4"/>
      <c r="D24" s="4"/>
      <c r="E24" s="4"/>
      <c r="F24" s="4"/>
      <c r="G24" s="4"/>
      <c r="H24" s="4"/>
      <c r="I24" s="4"/>
      <c r="J24" s="4"/>
      <c r="K24" s="4"/>
      <c r="L24" s="4"/>
      <c r="M24" s="4"/>
      <c r="N24" s="4"/>
      <c r="O24" s="4"/>
      <c r="P24" s="4"/>
      <c r="Q24" s="4"/>
      <c r="R24" s="5"/>
    </row>
    <row r="25" spans="1:18" ht="12">
      <c r="A25" s="49"/>
      <c r="B25" s="4"/>
      <c r="C25" s="4" t="s">
        <v>158</v>
      </c>
      <c r="D25" s="4"/>
      <c r="E25" s="4"/>
      <c r="F25" s="4"/>
      <c r="G25" s="4"/>
      <c r="H25" s="4"/>
      <c r="I25" s="4"/>
      <c r="J25" s="4"/>
      <c r="K25" s="4"/>
      <c r="L25" s="4"/>
      <c r="M25" s="4"/>
      <c r="N25" s="4"/>
      <c r="O25" s="4"/>
      <c r="P25" s="4"/>
      <c r="Q25" s="4"/>
      <c r="R25" s="5"/>
    </row>
    <row r="26" spans="1:18" ht="12">
      <c r="A26" s="58"/>
      <c r="B26" s="67"/>
      <c r="C26" s="67"/>
      <c r="D26" s="67"/>
      <c r="E26" s="67"/>
      <c r="F26" s="67"/>
      <c r="G26" s="67"/>
      <c r="H26" s="67"/>
      <c r="I26" s="67"/>
      <c r="J26" s="67"/>
      <c r="K26" s="67"/>
      <c r="L26" s="67"/>
      <c r="M26" s="67"/>
      <c r="N26" s="67"/>
      <c r="O26" s="67"/>
      <c r="P26" s="67"/>
      <c r="Q26" s="67"/>
      <c r="R26" s="68"/>
    </row>
  </sheetData>
  <sheetProtection/>
  <mergeCells count="4">
    <mergeCell ref="A1:D1"/>
    <mergeCell ref="A13:D13"/>
    <mergeCell ref="A17:D17"/>
    <mergeCell ref="A20:D20"/>
  </mergeCells>
  <printOptions/>
  <pageMargins left="0.7874015748031497" right="0.1968503937007874" top="0.79" bottom="0.74" header="0.64" footer="0.5118110236220472"/>
  <pageSetup horizontalDpi="300" verticalDpi="300" orientation="portrait" paperSize="9" r:id="rId2"/>
  <headerFooter alignWithMargins="0">
    <oddFooter>&amp;L&amp;"ＭＳ Ｐ明朝,標準"&amp;8&amp;F&amp;C&amp;"Century,標準"&amp;10&amp;P&amp;"ＭＳ 明朝,標準"／&amp;"Century,標準"&amp;N&amp;R&amp;"ＭＳ 明朝,標準"&amp;9一般社団法人北陸電気管理技術者協会</oddFooter>
  </headerFooter>
  <drawing r:id="rId1"/>
</worksheet>
</file>

<file path=xl/worksheets/sheet4.xml><?xml version="1.0" encoding="utf-8"?>
<worksheet xmlns="http://schemas.openxmlformats.org/spreadsheetml/2006/main" xmlns:r="http://schemas.openxmlformats.org/officeDocument/2006/relationships">
  <dimension ref="A1:X61"/>
  <sheetViews>
    <sheetView workbookViewId="0" topLeftCell="A10">
      <selection activeCell="K60" sqref="K60"/>
    </sheetView>
  </sheetViews>
  <sheetFormatPr defaultColWidth="9.00390625" defaultRowHeight="13.5"/>
  <cols>
    <col min="1" max="1" width="11.50390625" style="9" customWidth="1"/>
    <col min="2" max="16" width="4.00390625" style="10" customWidth="1"/>
    <col min="17" max="18" width="7.625" style="10" customWidth="1"/>
    <col min="19" max="19" width="9.50390625" style="10" customWidth="1"/>
    <col min="20" max="21" width="8.875" style="10" customWidth="1"/>
    <col min="22" max="22" width="6.00390625" style="10" customWidth="1"/>
    <col min="23" max="16384" width="9.00390625" style="10" customWidth="1"/>
  </cols>
  <sheetData>
    <row r="1" spans="12:16" ht="13.5" customHeight="1">
      <c r="L1" s="404"/>
      <c r="M1" s="404"/>
      <c r="N1" s="404"/>
      <c r="O1" s="404"/>
      <c r="P1" s="404"/>
    </row>
    <row r="2" spans="1:18" ht="18" customHeight="1">
      <c r="A2" s="11" t="s">
        <v>2</v>
      </c>
      <c r="B2" s="405" t="str">
        <f>'0606'!E2&amp;" "&amp;'0606'!G3&amp;" 様"</f>
        <v>株式会社○○ 富山中央店 様</v>
      </c>
      <c r="C2" s="405"/>
      <c r="D2" s="405"/>
      <c r="E2" s="405"/>
      <c r="F2" s="405"/>
      <c r="G2" s="405"/>
      <c r="H2" s="405"/>
      <c r="I2" s="406"/>
      <c r="J2" s="406"/>
      <c r="K2" s="406"/>
      <c r="L2" s="406"/>
      <c r="M2" s="406"/>
      <c r="N2" s="406"/>
      <c r="O2" s="406"/>
      <c r="P2" s="406"/>
      <c r="Q2" s="511">
        <f>IF('0606'!L2="",S6,'0606'!L2)</f>
        <v>41061</v>
      </c>
      <c r="R2" s="512"/>
    </row>
    <row r="3" spans="20:24" ht="12">
      <c r="T3" s="363" t="s">
        <v>277</v>
      </c>
      <c r="U3" s="363" t="s">
        <v>277</v>
      </c>
      <c r="W3" s="16" t="s">
        <v>13</v>
      </c>
      <c r="X3" s="34"/>
    </row>
    <row r="4" spans="19:24" ht="12">
      <c r="S4" s="407" t="s">
        <v>278</v>
      </c>
      <c r="T4" s="58" t="s">
        <v>279</v>
      </c>
      <c r="U4" s="58" t="s">
        <v>118</v>
      </c>
      <c r="V4" s="408" t="s">
        <v>230</v>
      </c>
      <c r="W4" s="409" t="s">
        <v>280</v>
      </c>
      <c r="X4" s="410" t="s">
        <v>16</v>
      </c>
    </row>
    <row r="5" spans="19:24" ht="12">
      <c r="S5" s="411">
        <f>'0606'!$A26</f>
        <v>41091</v>
      </c>
      <c r="T5" s="412">
        <f>IF('0606'!$I26="","",'0606'!$I26)</f>
        <v>261.6</v>
      </c>
      <c r="U5" s="413">
        <f>IF('0606'!$Y26="","",'0606'!$Y26)</f>
        <v>367</v>
      </c>
      <c r="V5" s="416" t="str">
        <f aca="true" t="shared" si="0" ref="V5:V58">MONTH($S5)&amp;"月"</f>
        <v>7月</v>
      </c>
      <c r="W5" s="417">
        <f>IF('0606'!$G26="","",'0606'!$G26)</f>
        <v>3897.7999999999884</v>
      </c>
      <c r="X5" s="415">
        <f>IF('0606'!$E26="","",'0606'!$E26)</f>
        <v>116933.99999999965</v>
      </c>
    </row>
    <row r="6" spans="19:24" ht="12">
      <c r="S6" s="411">
        <f>'0606'!$A27</f>
        <v>41061</v>
      </c>
      <c r="T6" s="412">
        <f>IF('0606'!$I27="","",'0606'!$I27)</f>
        <v>258.6</v>
      </c>
      <c r="U6" s="413">
        <f>IF('0606'!$Y27="","",'0606'!$Y27)</f>
        <v>367</v>
      </c>
      <c r="V6" s="416" t="str">
        <f t="shared" si="0"/>
        <v>6月</v>
      </c>
      <c r="W6" s="418">
        <f>IF('0606'!$G27="","",'0606'!$G27)</f>
        <v>3672.7741935483914</v>
      </c>
      <c r="X6" s="415">
        <f>IF('0606'!$E27="","",'0606'!$E27)</f>
        <v>113856.00000000013</v>
      </c>
    </row>
    <row r="7" spans="19:24" ht="12">
      <c r="S7" s="411">
        <f>'0606'!$A28</f>
        <v>41030</v>
      </c>
      <c r="T7" s="412">
        <f>IF('0606'!$I28="","",'0606'!$I28)</f>
        <v>255.6</v>
      </c>
      <c r="U7" s="413">
        <f>IF('0606'!$Y28="","",'0606'!$Y28)</f>
        <v>367</v>
      </c>
      <c r="V7" s="416" t="str">
        <f t="shared" si="0"/>
        <v>5月</v>
      </c>
      <c r="W7" s="418">
        <f>IF('0606'!$G28="","",'0606'!$G28)</f>
        <v>3571.399999999994</v>
      </c>
      <c r="X7" s="415">
        <f>IF('0606'!$E28="","",'0606'!$E28)</f>
        <v>107141.99999999983</v>
      </c>
    </row>
    <row r="8" spans="19:24" ht="12">
      <c r="S8" s="411">
        <f>'0606'!$A29</f>
        <v>41000</v>
      </c>
      <c r="T8" s="412">
        <f>IF('0606'!$I29="","",'0606'!$I29)</f>
        <v>266.4</v>
      </c>
      <c r="U8" s="413">
        <f>IF('0606'!$Y29="","",'0606'!$Y29)</f>
        <v>367</v>
      </c>
      <c r="V8" s="416" t="str">
        <f t="shared" si="0"/>
        <v>4月</v>
      </c>
      <c r="W8" s="418">
        <f>IF('0606'!$G29="","",'0606'!$G29)</f>
        <v>3596.3225806451687</v>
      </c>
      <c r="X8" s="415">
        <f>IF('0606'!$E29="","",'0606'!$E29)</f>
        <v>111486.00000000023</v>
      </c>
    </row>
    <row r="9" spans="19:24" ht="12">
      <c r="S9" s="411">
        <f>'0606'!$A30</f>
        <v>40969</v>
      </c>
      <c r="T9" s="412">
        <f>IF('0606'!$I30="","",'0606'!$I30)</f>
        <v>268.8</v>
      </c>
      <c r="U9" s="413">
        <f>IF('0606'!$Y30="","",'0606'!$Y30)</f>
        <v>367</v>
      </c>
      <c r="V9" s="416" t="str">
        <f t="shared" si="0"/>
        <v>3月</v>
      </c>
      <c r="W9" s="418">
        <f>IF('0606'!$G30="","",'0606'!$G30)</f>
        <v>3786.620689655172</v>
      </c>
      <c r="X9" s="415">
        <f>IF('0606'!$E30="","",'0606'!$E30)</f>
        <v>109811.99999999999</v>
      </c>
    </row>
    <row r="10" spans="19:24" ht="12">
      <c r="S10" s="411">
        <f>'0606'!$A31</f>
        <v>40940</v>
      </c>
      <c r="T10" s="412">
        <f>IF('0606'!$I31="","",'0606'!$I31)</f>
        <v>277.2</v>
      </c>
      <c r="U10" s="413">
        <f>IF('0606'!$Y31="","",'0606'!$Y31)</f>
        <v>367</v>
      </c>
      <c r="V10" s="416" t="str">
        <f t="shared" si="0"/>
        <v>2月</v>
      </c>
      <c r="W10" s="418">
        <f>IF('0606'!$G31="","",'0606'!$G31)</f>
        <v>3682.8387096774145</v>
      </c>
      <c r="X10" s="415">
        <f>IF('0606'!$E31="","",'0606'!$E31)</f>
        <v>114167.99999999985</v>
      </c>
    </row>
    <row r="11" spans="19:24" ht="12">
      <c r="S11" s="411">
        <f>'0606'!$A32</f>
        <v>40909</v>
      </c>
      <c r="T11" s="412">
        <f>IF('0606'!$I32="","",'0606'!$I32)</f>
        <v>258.6</v>
      </c>
      <c r="U11" s="413">
        <f>IF('0606'!$Y32="","",'0606'!$Y32)</f>
        <v>367</v>
      </c>
      <c r="V11" s="416" t="str">
        <f t="shared" si="0"/>
        <v>1月</v>
      </c>
      <c r="W11" s="418">
        <f>IF('0606'!$G32="","",'0606'!$G32)</f>
        <v>3709.9354838709733</v>
      </c>
      <c r="X11" s="415">
        <f>IF('0606'!$E32="","",'0606'!$E32)</f>
        <v>115008.00000000017</v>
      </c>
    </row>
    <row r="12" spans="19:24" ht="12">
      <c r="S12" s="411">
        <f>'0606'!$A33</f>
        <v>40878</v>
      </c>
      <c r="T12" s="412">
        <f>IF('0606'!$I33="","",'0606'!$I33)</f>
        <v>251.39999999999998</v>
      </c>
      <c r="U12" s="413">
        <f>IF('0606'!$Y33="","",'0606'!$Y33)</f>
        <v>367</v>
      </c>
      <c r="V12" s="416" t="str">
        <f t="shared" si="0"/>
        <v>12月</v>
      </c>
      <c r="W12" s="418">
        <f>IF('0606'!$G33="","",'0606'!$G33)</f>
        <v>3614.7999999999956</v>
      </c>
      <c r="X12" s="415">
        <f>IF('0606'!$E33="","",'0606'!$E33)</f>
        <v>108443.99999999987</v>
      </c>
    </row>
    <row r="13" spans="19:24" ht="12">
      <c r="S13" s="411">
        <f>'0606'!$A34</f>
        <v>40848</v>
      </c>
      <c r="T13" s="412">
        <f>IF('0606'!$I34="","",'0606'!$I34)</f>
        <v>249</v>
      </c>
      <c r="U13" s="413">
        <f>IF('0606'!$Y34="","",'0606'!$Y34)</f>
        <v>367</v>
      </c>
      <c r="V13" s="416" t="str">
        <f t="shared" si="0"/>
        <v>11月</v>
      </c>
      <c r="W13" s="418">
        <f>IF('0606'!$G34="","",'0606'!$G34)</f>
        <v>3659.806451612906</v>
      </c>
      <c r="X13" s="415">
        <f>IF('0606'!$E34="","",'0606'!$E34)</f>
        <v>113454.00000000009</v>
      </c>
    </row>
    <row r="14" spans="19:24" ht="12">
      <c r="S14" s="411">
        <f>'0606'!$A35</f>
        <v>40817</v>
      </c>
      <c r="T14" s="412">
        <f>IF('0606'!$I35="","",'0606'!$I35)</f>
        <v>319.8</v>
      </c>
      <c r="U14" s="413">
        <f>IF('0606'!$Y35="","",'0606'!$Y35)</f>
        <v>367</v>
      </c>
      <c r="V14" s="416" t="str">
        <f t="shared" si="0"/>
        <v>10月</v>
      </c>
      <c r="W14" s="418">
        <f>IF('0606'!$G35="","",'0606'!$G35)</f>
        <v>4168.4000000000015</v>
      </c>
      <c r="X14" s="415">
        <f>IF('0606'!$E35="","",'0606'!$E35)</f>
        <v>125052.00000000004</v>
      </c>
    </row>
    <row r="15" spans="19:24" ht="12">
      <c r="S15" s="411">
        <f>'0606'!$A36</f>
        <v>40787</v>
      </c>
      <c r="T15" s="412">
        <f>IF('0606'!$I36="","",'0606'!$I36)</f>
        <v>337.79999999999995</v>
      </c>
      <c r="U15" s="413">
        <f>IF('0606'!$Y36="","",'0606'!$Y36)</f>
        <v>398</v>
      </c>
      <c r="V15" s="416" t="str">
        <f t="shared" si="0"/>
        <v>9月</v>
      </c>
      <c r="W15" s="418">
        <f>IF('0606'!$G36="","",'0606'!$G36)</f>
        <v>4609.548387096771</v>
      </c>
      <c r="X15" s="415">
        <f>IF('0606'!$E36="","",'0606'!$E36)</f>
        <v>142895.9999999999</v>
      </c>
    </row>
    <row r="16" spans="19:24" ht="12">
      <c r="S16" s="411">
        <f>'0606'!$A37</f>
        <v>40756</v>
      </c>
      <c r="T16" s="412">
        <f>IF('0606'!$I37="","",'0606'!$I37)</f>
        <v>367.2</v>
      </c>
      <c r="U16" s="413">
        <f>IF('0606'!$Y37="","",'0606'!$Y37)</f>
        <v>449</v>
      </c>
      <c r="V16" s="416" t="str">
        <f t="shared" si="0"/>
        <v>8月</v>
      </c>
      <c r="W16" s="418">
        <f>IF('0606'!$G37="","",'0606'!$G37)</f>
        <v>4626.58064516129</v>
      </c>
      <c r="X16" s="415">
        <f>IF('0606'!$E37="","",'0606'!$E37)</f>
        <v>143423.99999999997</v>
      </c>
    </row>
    <row r="17" spans="19:24" ht="12">
      <c r="S17" s="411">
        <f>'0606'!$A38</f>
        <v>40725</v>
      </c>
      <c r="T17" s="412">
        <f>IF('0606'!$I38="","",'0606'!$I38)</f>
        <v>345</v>
      </c>
      <c r="U17" s="413">
        <f>IF('0606'!$Y38="","",'0606'!$Y38)</f>
        <v>449</v>
      </c>
      <c r="V17" s="416" t="str">
        <f t="shared" si="0"/>
        <v>7月</v>
      </c>
      <c r="W17" s="418">
        <f>IF('0606'!$G38="","",'0606'!$G38)</f>
        <v>4416.599999999998</v>
      </c>
      <c r="X17" s="415">
        <f>IF('0606'!$E38="","",'0606'!$E38)</f>
        <v>132497.99999999994</v>
      </c>
    </row>
    <row r="18" spans="19:24" ht="12">
      <c r="S18" s="411">
        <f>'0606'!$A39</f>
        <v>40695</v>
      </c>
      <c r="T18" s="412">
        <f>IF('0606'!$I39="","",'0606'!$I39)</f>
        <v>300</v>
      </c>
      <c r="U18" s="413">
        <f>IF('0606'!$Y39="","",'0606'!$Y39)</f>
        <v>449</v>
      </c>
      <c r="V18" s="416" t="str">
        <f t="shared" si="0"/>
        <v>6月</v>
      </c>
      <c r="W18" s="418">
        <f>IF('0606'!$G39="","",'0606'!$G39)</f>
        <v>3845.6129032258073</v>
      </c>
      <c r="X18" s="415">
        <f>IF('0606'!$E39="","",'0606'!$E39)</f>
        <v>119214.00000000003</v>
      </c>
    </row>
    <row r="19" spans="19:24" ht="12">
      <c r="S19" s="411">
        <f>'0606'!$A40</f>
        <v>40664</v>
      </c>
      <c r="T19" s="412">
        <f>IF('0606'!$I40="","",'0606'!$I40)</f>
        <v>256.2</v>
      </c>
      <c r="U19" s="413">
        <f>IF('0606'!$Y40="","",'0606'!$Y40)</f>
        <v>449</v>
      </c>
      <c r="V19" s="416" t="str">
        <f t="shared" si="0"/>
        <v>5月</v>
      </c>
      <c r="W19" s="418">
        <f>IF('0606'!$G40="","",'0606'!$G40)</f>
        <v>3657.4000000000024</v>
      </c>
      <c r="X19" s="415">
        <f>IF('0606'!$E40="","",'0606'!$E40)</f>
        <v>109722.00000000007</v>
      </c>
    </row>
    <row r="20" spans="19:24" ht="12">
      <c r="S20" s="411">
        <f>'0606'!$A41</f>
        <v>40634</v>
      </c>
      <c r="T20" s="412">
        <f>IF('0606'!$I41="","",'0606'!$I41)</f>
        <v>281.4</v>
      </c>
      <c r="U20" s="413">
        <f>IF('0606'!$Y41="","",'0606'!$Y41)</f>
        <v>449</v>
      </c>
      <c r="V20" s="416" t="str">
        <f t="shared" si="0"/>
        <v>4月</v>
      </c>
      <c r="W20" s="418">
        <f>IF('0606'!$G41="","",'0606'!$G41)</f>
        <v>3883.161290322578</v>
      </c>
      <c r="X20" s="415">
        <f>IF('0606'!$E41="","",'0606'!$E41)</f>
        <v>120377.99999999993</v>
      </c>
    </row>
    <row r="21" spans="19:24" ht="12">
      <c r="S21" s="411">
        <f>'0606'!$A42</f>
        <v>40603</v>
      </c>
      <c r="T21" s="412">
        <f>IF('0606'!$I42="","",'0606'!$I42)</f>
        <v>296.4</v>
      </c>
      <c r="U21" s="413">
        <f>IF('0606'!$Y42="","",'0606'!$Y42)</f>
        <v>449</v>
      </c>
      <c r="V21" s="416" t="str">
        <f t="shared" si="0"/>
        <v>3月</v>
      </c>
      <c r="W21" s="418">
        <f>IF('0606'!$G42="","",'0606'!$G42)</f>
        <v>4075.500000000001</v>
      </c>
      <c r="X21" s="415">
        <f>IF('0606'!$E42="","",'0606'!$E42)</f>
        <v>114114.00000000003</v>
      </c>
    </row>
    <row r="22" spans="19:24" ht="12">
      <c r="S22" s="411">
        <f>'0606'!$A43</f>
        <v>40575</v>
      </c>
      <c r="T22" s="412">
        <f>IF('0606'!$I43="","",'0606'!$I43)</f>
        <v>301.2</v>
      </c>
      <c r="U22" s="413">
        <f>IF('0606'!$Y43="","",'0606'!$Y43)</f>
        <v>449</v>
      </c>
      <c r="V22" s="416" t="str">
        <f t="shared" si="0"/>
        <v>2月</v>
      </c>
      <c r="W22" s="418">
        <f>IF('0606'!$G43="","",'0606'!$G43)</f>
        <v>4132.838709677419</v>
      </c>
      <c r="X22" s="415">
        <f>IF('0606'!$E43="","",'0606'!$E43)</f>
        <v>128117.99999999999</v>
      </c>
    </row>
    <row r="23" spans="19:24" ht="12">
      <c r="S23" s="411">
        <f>'0606'!$A44</f>
        <v>40544</v>
      </c>
      <c r="T23" s="412">
        <f>IF('0606'!$I44="","",'0606'!$I44)</f>
        <v>277.8</v>
      </c>
      <c r="U23" s="413">
        <f>IF('0606'!$Y44="","",'0606'!$Y44)</f>
        <v>449</v>
      </c>
      <c r="V23" s="416" t="str">
        <f t="shared" si="0"/>
        <v>1月</v>
      </c>
      <c r="W23" s="418">
        <f>IF('0606'!$G44="","",'0606'!$G44)</f>
        <v>3984.387096774196</v>
      </c>
      <c r="X23" s="415">
        <f>IF('0606'!$E44="","",'0606'!$E44)</f>
        <v>123516.00000000007</v>
      </c>
    </row>
    <row r="24" spans="19:24" ht="12">
      <c r="S24" s="411">
        <f>'0606'!$A45</f>
        <v>40513</v>
      </c>
      <c r="T24" s="412">
        <f>IF('0606'!$I45="","",'0606'!$I45)</f>
        <v>272.40000000000003</v>
      </c>
      <c r="U24" s="413">
        <f>IF('0606'!$Y45="","",'0606'!$Y45)</f>
        <v>449</v>
      </c>
      <c r="V24" s="416" t="str">
        <f t="shared" si="0"/>
        <v>12月</v>
      </c>
      <c r="W24" s="418">
        <f>IF('0606'!$G45="","",'0606'!$G45)</f>
        <v>3855.999999999999</v>
      </c>
      <c r="X24" s="415">
        <f>IF('0606'!$E45="","",'0606'!$E45)</f>
        <v>115679.99999999997</v>
      </c>
    </row>
    <row r="25" spans="19:24" ht="12">
      <c r="S25" s="411">
        <f>'0606'!$A46</f>
        <v>40483</v>
      </c>
      <c r="T25" s="412">
        <f>IF('0606'!$I46="","",'0606'!$I46)</f>
        <v>287.4</v>
      </c>
      <c r="U25" s="413">
        <f>IF('0606'!$Y46="","",'0606'!$Y46)</f>
        <v>449</v>
      </c>
      <c r="V25" s="416" t="str">
        <f t="shared" si="0"/>
        <v>11月</v>
      </c>
      <c r="W25" s="418">
        <f>IF('0606'!$G46="","",'0606'!$G46)</f>
        <v>4065.2903225806444</v>
      </c>
      <c r="X25" s="415">
        <f>IF('0606'!$E46="","",'0606'!$E46)</f>
        <v>126023.99999999997</v>
      </c>
    </row>
    <row r="26" spans="19:24" ht="12">
      <c r="S26" s="411">
        <f>'0606'!$A47</f>
        <v>40452</v>
      </c>
      <c r="T26" s="412">
        <f>IF('0606'!$I47="","",'0606'!$I47)</f>
        <v>398.40000000000003</v>
      </c>
      <c r="U26" s="413">
        <f>IF('0606'!$Y47="","",'0606'!$Y47)</f>
        <v>449</v>
      </c>
      <c r="V26" s="416" t="str">
        <f t="shared" si="0"/>
        <v>10月</v>
      </c>
      <c r="W26" s="418">
        <f>IF('0606'!$G47="","",'0606'!$G47)</f>
        <v>4798.4</v>
      </c>
      <c r="X26" s="415">
        <f>IF('0606'!$E47="","",'0606'!$E47)</f>
        <v>143952</v>
      </c>
    </row>
    <row r="27" spans="19:24" ht="12">
      <c r="S27" s="411">
        <f>'0606'!$A48</f>
        <v>40422</v>
      </c>
      <c r="T27" s="412">
        <f>IF('0606'!$I48="","",'0606'!$I48)</f>
        <v>448.8</v>
      </c>
      <c r="U27" s="413">
        <f>IF('0606'!$Y48="","",'0606'!$Y48)</f>
        <v>449</v>
      </c>
      <c r="V27" s="416" t="str">
        <f t="shared" si="0"/>
        <v>9月</v>
      </c>
      <c r="W27" s="418">
        <f>IF('0606'!$G48="","",'0606'!$G48)</f>
        <v>5512.451612903226</v>
      </c>
      <c r="X27" s="415">
        <f>IF('0606'!$E48="","",'0606'!$E48)</f>
        <v>170886.00000000003</v>
      </c>
    </row>
    <row r="28" spans="19:24" ht="12">
      <c r="S28" s="411">
        <f>'0606'!$A49</f>
        <v>40391</v>
      </c>
      <c r="T28" s="412">
        <f>IF('0606'!$I49="","",'0606'!$I49)</f>
        <v>388.8</v>
      </c>
      <c r="U28" s="413">
        <f>IF('0606'!$Y49="","",'0606'!$Y49)</f>
        <v>389</v>
      </c>
      <c r="V28" s="416" t="str">
        <f t="shared" si="0"/>
        <v>8月</v>
      </c>
      <c r="W28" s="418">
        <f>IF('0606'!$G49="","",'0606'!$G49)</f>
        <v>5039.999999999993</v>
      </c>
      <c r="X28" s="415">
        <f>IF('0606'!$E49="","",'0606'!$E49)</f>
        <v>156239.99999999977</v>
      </c>
    </row>
    <row r="29" spans="19:24" ht="12">
      <c r="S29" s="411">
        <f>'0606'!$A50</f>
        <v>40360</v>
      </c>
      <c r="T29" s="412">
        <f>IF('0606'!$I50="","",'0606'!$I50)</f>
        <v>314.40000000000003</v>
      </c>
      <c r="U29" s="413">
        <f>IF('0606'!$Y50="","",'0606'!$Y50)</f>
        <v>365</v>
      </c>
      <c r="V29" s="416" t="str">
        <f t="shared" si="0"/>
        <v>7月</v>
      </c>
      <c r="W29" s="418">
        <f>IF('0606'!$G50="","",'0606'!$G50)</f>
        <v>4304.399999999987</v>
      </c>
      <c r="X29" s="415">
        <f>IF('0606'!$E50="","",'0606'!$E50)</f>
        <v>129131.9999999996</v>
      </c>
    </row>
    <row r="30" spans="19:24" ht="12">
      <c r="S30" s="411">
        <f>'0606'!$A51</f>
        <v>40330</v>
      </c>
      <c r="T30" s="412">
        <f>IF('0606'!$I51="","",'0606'!$I51)</f>
        <v>280.8</v>
      </c>
      <c r="U30" s="413">
        <f>IF('0606'!$Y51="","",'0606'!$Y51)</f>
        <v>365</v>
      </c>
      <c r="V30" s="416" t="str">
        <f t="shared" si="0"/>
        <v>6月</v>
      </c>
      <c r="W30" s="418">
        <f>IF('0606'!$G51="","",'0606'!$G51)</f>
        <v>3940.8387096774304</v>
      </c>
      <c r="X30" s="415">
        <f>IF('0606'!$E51="","",'0606'!$E51)</f>
        <v>122166.00000000035</v>
      </c>
    </row>
    <row r="31" spans="19:24" ht="12">
      <c r="S31" s="411">
        <f>'0606'!$A52</f>
        <v>40299</v>
      </c>
      <c r="T31" s="412">
        <f>IF('0606'!$I52="","",'0606'!$I52)</f>
        <v>266.4</v>
      </c>
      <c r="U31" s="413">
        <f>IF('0606'!$Y52="","",'0606'!$Y52)</f>
        <v>365</v>
      </c>
      <c r="V31" s="416" t="str">
        <f t="shared" si="0"/>
        <v>5月</v>
      </c>
      <c r="W31" s="418">
        <f>IF('0606'!$G52="","",'0606'!$G52)</f>
        <v>3814.0000000000146</v>
      </c>
      <c r="X31" s="415">
        <f>IF('0606'!$E52="","",'0606'!$E52)</f>
        <v>114420.00000000044</v>
      </c>
    </row>
    <row r="32" spans="19:24" ht="12">
      <c r="S32" s="411">
        <f>'0606'!$A53</f>
        <v>40269</v>
      </c>
      <c r="T32" s="412">
        <f>IF('0606'!$I53="","",'0606'!$I53)</f>
        <v>267.6</v>
      </c>
      <c r="U32" s="413">
        <f>IF('0606'!$Y53="","",'0606'!$Y53)</f>
        <v>365</v>
      </c>
      <c r="V32" s="416" t="str">
        <f t="shared" si="0"/>
        <v>4月</v>
      </c>
      <c r="W32" s="418">
        <f>IF('0606'!$G53="","",'0606'!$G53)</f>
        <v>3856.451612903226</v>
      </c>
      <c r="X32" s="415">
        <f>IF('0606'!$E53="","",'0606'!$E53)</f>
        <v>119550</v>
      </c>
    </row>
    <row r="33" spans="19:24" ht="12">
      <c r="S33" s="411">
        <f>'0606'!$A54</f>
        <v>40238</v>
      </c>
      <c r="T33" s="412">
        <f>IF('0606'!$I54="","",'0606'!$I54)</f>
        <v>292.8</v>
      </c>
      <c r="U33" s="413">
        <f>IF('0606'!$Y54="","",'0606'!$Y54)</f>
        <v>365</v>
      </c>
      <c r="V33" s="416" t="str">
        <f t="shared" si="0"/>
        <v>3月</v>
      </c>
      <c r="W33" s="418">
        <f>IF('0606'!$G54="","",'0606'!$G54)</f>
        <v>4014.214285714284</v>
      </c>
      <c r="X33" s="415">
        <f>IF('0606'!$E54="","",'0606'!$E54)</f>
        <v>112397.99999999996</v>
      </c>
    </row>
    <row r="34" spans="19:24" ht="12">
      <c r="S34" s="411">
        <f>'0606'!$A55</f>
        <v>40210</v>
      </c>
      <c r="T34" s="412">
        <f>IF('0606'!$I55="","",'0606'!$I55)</f>
        <v>285</v>
      </c>
      <c r="U34" s="413">
        <f>IF('0606'!$Y55="","",'0606'!$Y55)</f>
        <v>365</v>
      </c>
      <c r="V34" s="416" t="str">
        <f t="shared" si="0"/>
        <v>2月</v>
      </c>
      <c r="W34" s="418">
        <f>IF('0606'!$G55="","",'0606'!$G55)</f>
        <v>4027.161290322575</v>
      </c>
      <c r="X34" s="415">
        <f>IF('0606'!$E55="","",'0606'!$E55)</f>
        <v>124841.99999999983</v>
      </c>
    </row>
    <row r="35" spans="19:24" ht="12">
      <c r="S35" s="411">
        <f>'0606'!$A56</f>
        <v>40179</v>
      </c>
      <c r="T35" s="412">
        <f>IF('0606'!$I56="","",'0606'!$I56)</f>
        <v>279</v>
      </c>
      <c r="U35" s="413">
        <f>IF('0606'!$Y56="","",'0606'!$Y56)</f>
        <v>365</v>
      </c>
      <c r="V35" s="416" t="str">
        <f t="shared" si="0"/>
        <v>1月</v>
      </c>
      <c r="W35" s="418">
        <f>IF('0606'!$G56="","",'0606'!$G56)</f>
        <v>3967.935483870972</v>
      </c>
      <c r="X35" s="415">
        <f>IF('0606'!$E56="","",'0606'!$E56)</f>
        <v>123006.00000000013</v>
      </c>
    </row>
    <row r="36" spans="19:24" ht="12">
      <c r="S36" s="411">
        <f>'0606'!$A57</f>
        <v>40148</v>
      </c>
      <c r="T36" s="412">
        <f>IF('0606'!$I57="","",'0606'!$I57)</f>
        <v>268.2</v>
      </c>
      <c r="U36" s="413">
        <f>IF('0606'!$Y57="","",'0606'!$Y57)</f>
        <v>365</v>
      </c>
      <c r="V36" s="416" t="str">
        <f t="shared" si="0"/>
        <v>12月</v>
      </c>
      <c r="W36" s="418">
        <f>IF('0606'!$G57="","",'0606'!$G57)</f>
        <v>3867.7999999999884</v>
      </c>
      <c r="X36" s="415">
        <f>IF('0606'!$E57="","",'0606'!$E57)</f>
        <v>116033.99999999965</v>
      </c>
    </row>
    <row r="37" spans="19:24" ht="12">
      <c r="S37" s="411">
        <f>'0606'!$A58</f>
        <v>40118</v>
      </c>
      <c r="T37" s="412">
        <f>IF('0606'!$I58="","",'0606'!$I58)</f>
        <v>312</v>
      </c>
      <c r="U37" s="413">
        <f>IF('0606'!$Y58="","",'0606'!$Y58)</f>
        <v>365</v>
      </c>
      <c r="V37" s="416" t="str">
        <f t="shared" si="0"/>
        <v>11月</v>
      </c>
      <c r="W37" s="418">
        <f>IF('0606'!$G58="","",'0606'!$G58)</f>
        <v>3956.3225806451583</v>
      </c>
      <c r="X37" s="415">
        <f>IF('0606'!$E58="","",'0606'!$E58)</f>
        <v>122645.99999999991</v>
      </c>
    </row>
    <row r="38" spans="19:24" ht="12">
      <c r="S38" s="411">
        <f>'0606'!$A59</f>
        <v>40087</v>
      </c>
      <c r="T38" s="412">
        <f>IF('0606'!$I59="","",'0606'!$I59)</f>
        <v>298.2</v>
      </c>
      <c r="U38" s="413">
        <f>IF('0606'!$Y59="","",'0606'!$Y59)</f>
        <v>365</v>
      </c>
      <c r="V38" s="416" t="str">
        <f t="shared" si="0"/>
        <v>10月</v>
      </c>
      <c r="W38" s="418">
        <f>IF('0606'!$G59="","",'0606'!$G59)</f>
        <v>4284.400000000005</v>
      </c>
      <c r="X38" s="415">
        <f>IF('0606'!$E59="","",'0606'!$E59)</f>
        <v>128532.00000000015</v>
      </c>
    </row>
    <row r="39" spans="19:24" ht="12">
      <c r="S39" s="411">
        <f>'0606'!$A60</f>
        <v>40057</v>
      </c>
      <c r="T39" s="412">
        <f>IF('0606'!$I60="","",'0606'!$I60)</f>
        <v>345</v>
      </c>
      <c r="U39" s="413">
        <f>IF('0606'!$Y60="","",'0606'!$Y60)</f>
        <v>365</v>
      </c>
      <c r="V39" s="416" t="str">
        <f t="shared" si="0"/>
        <v>9月</v>
      </c>
      <c r="W39" s="418">
        <f>IF('0606'!$G60="","",'0606'!$G60)</f>
        <v>4728.580645161281</v>
      </c>
      <c r="X39" s="415">
        <f>IF('0606'!$E60="","",'0606'!$E60)</f>
        <v>146585.9999999997</v>
      </c>
    </row>
    <row r="40" spans="19:24" ht="12">
      <c r="S40" s="411">
        <f>'0606'!$A61</f>
        <v>40026</v>
      </c>
      <c r="T40" s="412">
        <f>IF('0606'!$I61="","",'0606'!$I61)</f>
        <v>364.8</v>
      </c>
      <c r="U40" s="413">
        <f>IF('0606'!$Y61="","",'0606'!$Y61)</f>
        <v>376</v>
      </c>
      <c r="V40" s="416" t="str">
        <f t="shared" si="0"/>
        <v>8月</v>
      </c>
      <c r="W40" s="418">
        <f>IF('0606'!$G61="","",'0606'!$G61)</f>
        <v>4648.451612903228</v>
      </c>
      <c r="X40" s="415">
        <f>IF('0606'!$E61="","",'0606'!$E61)</f>
        <v>144102.00000000006</v>
      </c>
    </row>
    <row r="41" spans="19:24" ht="12">
      <c r="S41" s="411">
        <f>'0606'!$A62</f>
        <v>39995</v>
      </c>
      <c r="T41" s="412">
        <f>IF('0606'!$I62="","",'0606'!$I62)</f>
        <v>321.6</v>
      </c>
      <c r="U41" s="413">
        <f>IF('0606'!$Y62="","",'0606'!$Y62)</f>
        <v>376</v>
      </c>
      <c r="V41" s="416" t="str">
        <f t="shared" si="0"/>
        <v>7月</v>
      </c>
      <c r="W41" s="418">
        <f>IF('0606'!$G62="","",'0606'!$G62)</f>
        <v>4410.2000000000035</v>
      </c>
      <c r="X41" s="415">
        <f>IF('0606'!$E62="","",'0606'!$E62)</f>
        <v>132306.00000000012</v>
      </c>
    </row>
    <row r="42" spans="19:24" ht="12">
      <c r="S42" s="411">
        <f>'0606'!$A63</f>
        <v>39965</v>
      </c>
      <c r="T42" s="412">
        <f>IF('0606'!$I63="","",'0606'!$I63)</f>
        <v>261.6</v>
      </c>
      <c r="U42" s="413">
        <f>IF('0606'!$Y63="","",'0606'!$Y63)</f>
        <v>376</v>
      </c>
      <c r="V42" s="416" t="str">
        <f t="shared" si="0"/>
        <v>6月</v>
      </c>
      <c r="W42" s="418">
        <f>IF('0606'!$G63="","",'0606'!$G63)</f>
        <v>3839.419354838708</v>
      </c>
      <c r="X42" s="415">
        <f>IF('0606'!$E63="","",'0606'!$E63)</f>
        <v>119021.99999999994</v>
      </c>
    </row>
    <row r="43" spans="1:24" ht="12">
      <c r="A43" s="414">
        <v>1</v>
      </c>
      <c r="B43" s="10" t="s">
        <v>281</v>
      </c>
      <c r="S43" s="411">
        <f>'0606'!$A64</f>
        <v>39934</v>
      </c>
      <c r="T43" s="412">
        <f>IF('0606'!$I64="","",'0606'!$I64)</f>
        <v>273</v>
      </c>
      <c r="U43" s="413">
        <f>IF('0606'!$Y64="","",'0606'!$Y64)</f>
        <v>376</v>
      </c>
      <c r="V43" s="416" t="str">
        <f t="shared" si="0"/>
        <v>5月</v>
      </c>
      <c r="W43" s="418">
        <f>IF('0606'!$G64="","",'0606'!$G64)</f>
        <v>3533.600000000006</v>
      </c>
      <c r="X43" s="415">
        <f>IF('0606'!$E64="","",'0606'!$E64)</f>
        <v>106008.00000000017</v>
      </c>
    </row>
    <row r="44" spans="1:24" ht="12">
      <c r="A44" s="414"/>
      <c r="S44" s="411">
        <f>'0606'!$A65</f>
        <v>39904</v>
      </c>
      <c r="T44" s="412">
        <f>IF('0606'!$I65="","",'0606'!$I65)</f>
        <v>253.79999999999998</v>
      </c>
      <c r="U44" s="413">
        <f>IF('0606'!$Y65="","",'0606'!$Y65)</f>
        <v>376</v>
      </c>
      <c r="V44" s="416" t="str">
        <f t="shared" si="0"/>
        <v>4月</v>
      </c>
      <c r="W44" s="418">
        <f>IF('0606'!$G65="","",'0606'!$G65)</f>
        <v>3554.709677419352</v>
      </c>
      <c r="X44" s="415">
        <f>IF('0606'!$E65="","",'0606'!$E65)</f>
        <v>110195.99999999991</v>
      </c>
    </row>
    <row r="45" spans="1:24" ht="12">
      <c r="A45" s="414">
        <v>2</v>
      </c>
      <c r="B45" s="10" t="s">
        <v>282</v>
      </c>
      <c r="S45" s="411">
        <f>'0606'!$A66</f>
        <v>39873</v>
      </c>
      <c r="T45" s="412">
        <f>IF('0606'!$I66="","",'0606'!$I66)</f>
        <v>267.6</v>
      </c>
      <c r="U45" s="413">
        <f>IF('0606'!$Y66="","",'0606'!$Y66)</f>
        <v>376</v>
      </c>
      <c r="V45" s="416" t="str">
        <f t="shared" si="0"/>
        <v>3月</v>
      </c>
      <c r="W45" s="418">
        <f>IF('0606'!$G66="","",'0606'!$G66)</f>
        <v>3748.285714285716</v>
      </c>
      <c r="X45" s="415">
        <f>IF('0606'!$E66="","",'0606'!$E66)</f>
        <v>104952.00000000004</v>
      </c>
    </row>
    <row r="46" spans="2:24" ht="12">
      <c r="B46" s="10" t="s">
        <v>284</v>
      </c>
      <c r="S46" s="411">
        <f>'0606'!$A67</f>
        <v>39845</v>
      </c>
      <c r="T46" s="412">
        <f>IF('0606'!$I67="","",'0606'!$I67)</f>
        <v>282.59999999999997</v>
      </c>
      <c r="U46" s="413">
        <f>IF('0606'!$Y67="","",'0606'!$Y67)</f>
        <v>376</v>
      </c>
      <c r="V46" s="416" t="str">
        <f t="shared" si="0"/>
        <v>2月</v>
      </c>
      <c r="W46" s="418">
        <f>IF('0606'!$G67="","",'0606'!$G67)</f>
        <v>3810.1935483870902</v>
      </c>
      <c r="X46" s="415">
        <f>IF('0606'!$E67="","",'0606'!$E67)</f>
        <v>118115.9999999998</v>
      </c>
    </row>
    <row r="47" spans="1:24" ht="12">
      <c r="A47" s="414"/>
      <c r="S47" s="411">
        <f>'0606'!$A68</f>
        <v>39814</v>
      </c>
      <c r="T47" s="412">
        <f>IF('0606'!$I68="","",'0606'!$I68)</f>
        <v>274.8</v>
      </c>
      <c r="U47" s="413">
        <f>IF('0606'!$Y68="","",'0606'!$Y68)</f>
        <v>376</v>
      </c>
      <c r="V47" s="416" t="str">
        <f t="shared" si="0"/>
        <v>1月</v>
      </c>
      <c r="W47" s="418">
        <f>IF('0606'!$G68="","",'0606'!$G68)</f>
        <v>3791.0322580645143</v>
      </c>
      <c r="X47" s="415">
        <f>IF('0606'!$E68="","",'0606'!$E68)</f>
        <v>117521.99999999994</v>
      </c>
    </row>
    <row r="48" spans="1:24" ht="12">
      <c r="A48" s="414">
        <v>3</v>
      </c>
      <c r="B48" s="10" t="s">
        <v>287</v>
      </c>
      <c r="S48" s="411">
        <f>'0606'!$A69</f>
        <v>39783</v>
      </c>
      <c r="T48" s="412">
        <f>IF('0606'!$I69="","",'0606'!$I69)</f>
        <v>285</v>
      </c>
      <c r="U48" s="413">
        <f>IF('0606'!$Y69="","",'0606'!$Y69)</f>
        <v>376</v>
      </c>
      <c r="V48" s="416" t="str">
        <f t="shared" si="0"/>
        <v>12月</v>
      </c>
      <c r="W48" s="418">
        <f>IF('0606'!$G69="","",'0606'!$G69)</f>
        <v>3732.2000000000116</v>
      </c>
      <c r="X48" s="415">
        <f>IF('0606'!$E69="","",'0606'!$E69)</f>
        <v>111966.00000000035</v>
      </c>
    </row>
    <row r="49" spans="19:24" ht="12">
      <c r="S49" s="411">
        <f>'0606'!$A70</f>
        <v>39753</v>
      </c>
      <c r="T49" s="412">
        <f>IF('0606'!$I70="","",'0606'!$I70)</f>
        <v>268.8</v>
      </c>
      <c r="U49" s="413">
        <f>IF('0606'!$Y70="","",'0606'!$Y70)</f>
        <v>376</v>
      </c>
      <c r="V49" s="416" t="str">
        <f t="shared" si="0"/>
        <v>11月</v>
      </c>
      <c r="W49" s="418">
        <f>IF('0606'!$G70="","",'0606'!$G70)</f>
        <v>3907.548387096763</v>
      </c>
      <c r="X49" s="415">
        <f>IF('0606'!$E70="","",'0606'!$E70)</f>
        <v>121133.99999999965</v>
      </c>
    </row>
    <row r="50" spans="1:24" ht="12">
      <c r="A50" s="414"/>
      <c r="C50" s="10" t="s">
        <v>285</v>
      </c>
      <c r="S50" s="411">
        <f>'0606'!$A71</f>
        <v>39722</v>
      </c>
      <c r="T50" s="412">
        <f>IF('0606'!$I71="","",'0606'!$I71)</f>
        <v>346.2</v>
      </c>
      <c r="U50" s="413">
        <f>IF('0606'!$Y71="","",'0606'!$Y71)</f>
        <v>376</v>
      </c>
      <c r="V50" s="416" t="str">
        <f t="shared" si="0"/>
        <v>10月</v>
      </c>
      <c r="W50" s="418">
        <f>IF('0606'!$G71="","",'0606'!$G71)</f>
        <v>4374.6000000000095</v>
      </c>
      <c r="X50" s="415">
        <f>IF('0606'!$E71="","",'0606'!$E71)</f>
        <v>131238.0000000003</v>
      </c>
    </row>
    <row r="51" spans="1:24" ht="12">
      <c r="A51" s="414"/>
      <c r="S51" s="411">
        <f>'0606'!$A72</f>
        <v>39692</v>
      </c>
      <c r="T51" s="412">
        <f>IF('0606'!$I72="","",'0606'!$I72)</f>
        <v>375.6</v>
      </c>
      <c r="U51" s="413">
        <f>IF('0606'!$Y72="","",'0606'!$Y72)</f>
        <v>376</v>
      </c>
      <c r="V51" s="416" t="str">
        <f t="shared" si="0"/>
        <v>9月</v>
      </c>
      <c r="W51" s="418">
        <f>IF('0606'!$G72="","",'0606'!$G72)</f>
        <v>4865.225806451611</v>
      </c>
      <c r="X51" s="415">
        <f>IF('0606'!$E72="","",'0606'!$E72)</f>
        <v>150821.99999999994</v>
      </c>
    </row>
    <row r="52" spans="1:24" ht="12">
      <c r="A52" s="414"/>
      <c r="C52" s="10" t="s">
        <v>286</v>
      </c>
      <c r="S52" s="411">
        <f>'0606'!$A73</f>
        <v>39661</v>
      </c>
      <c r="T52" s="412">
        <f>IF('0606'!$I73="","",'0606'!$I73)</f>
        <v>373.2</v>
      </c>
      <c r="U52" s="413">
        <f>IF('0606'!$Y73="","",'0606'!$Y73)</f>
        <v>394</v>
      </c>
      <c r="V52" s="416" t="str">
        <f t="shared" si="0"/>
        <v>8月</v>
      </c>
      <c r="W52" s="418">
        <f>IF('0606'!$G73="","",'0606'!$G73)</f>
        <v>4939.741935483876</v>
      </c>
      <c r="X52" s="415">
        <f>IF('0606'!$E73="","",'0606'!$E73)</f>
        <v>153132.00000000015</v>
      </c>
    </row>
    <row r="53" spans="1:24" ht="12">
      <c r="A53" s="414"/>
      <c r="S53" s="411">
        <f>'0606'!$A74</f>
        <v>39630</v>
      </c>
      <c r="T53" s="412">
        <f>IF('0606'!$I74="","",'0606'!$I74)</f>
        <v>292.2</v>
      </c>
      <c r="U53" s="413">
        <f>IF('0606'!$Y74="","",'0606'!$Y74)</f>
        <v>394</v>
      </c>
      <c r="V53" s="416" t="str">
        <f t="shared" si="0"/>
        <v>7月</v>
      </c>
      <c r="W53" s="418">
        <f>IF('0606'!$G74="","",'0606'!$G74)</f>
        <v>3993.599999999987</v>
      </c>
      <c r="X53" s="415">
        <f>IF('0606'!$E74="","",'0606'!$E74)</f>
        <v>119807.99999999962</v>
      </c>
    </row>
    <row r="54" spans="1:24" ht="12">
      <c r="A54" s="414">
        <v>4</v>
      </c>
      <c r="B54" s="10" t="s">
        <v>283</v>
      </c>
      <c r="S54" s="411">
        <f>'0606'!$A75</f>
        <v>39600</v>
      </c>
      <c r="T54" s="412">
        <f>IF('0606'!$I75="","",'0606'!$I75)</f>
        <v>269.40000000000003</v>
      </c>
      <c r="U54" s="413">
        <f>IF('0606'!$Y75="","",'0606'!$Y75)</f>
        <v>394</v>
      </c>
      <c r="V54" s="416" t="str">
        <f t="shared" si="0"/>
        <v>6月</v>
      </c>
      <c r="W54" s="418">
        <f>IF('0606'!$G75="","",'0606'!$G75)</f>
        <v>3817.7419354838707</v>
      </c>
      <c r="X54" s="415">
        <f>IF('0606'!$E75="","",'0606'!$E75)</f>
        <v>118350</v>
      </c>
    </row>
    <row r="55" spans="1:24" ht="12">
      <c r="A55" s="414"/>
      <c r="S55" s="411">
        <f>'0606'!$A76</f>
        <v>39569</v>
      </c>
      <c r="T55" s="412">
        <f>IF('0606'!$I76="","",'0606'!$I76)</f>
        <v>256.2</v>
      </c>
      <c r="U55" s="413">
        <f>IF('0606'!$Y76="","",'0606'!$Y76)</f>
        <v>394</v>
      </c>
      <c r="V55" s="416" t="str">
        <f t="shared" si="0"/>
        <v>5月</v>
      </c>
      <c r="W55" s="418">
        <f>IF('0606'!$G76="","",'0606'!$G76)</f>
        <v>3661.6000000000163</v>
      </c>
      <c r="X55" s="415">
        <f>IF('0606'!$E76="","",'0606'!$E76)</f>
        <v>109848.0000000005</v>
      </c>
    </row>
    <row r="56" spans="1:24" ht="12">
      <c r="A56" s="414"/>
      <c r="S56" s="411">
        <f>'0606'!$A77</f>
        <v>39539</v>
      </c>
      <c r="T56" s="412">
        <f>IF('0606'!$I77="","",'0606'!$I77)</f>
        <v>276.6</v>
      </c>
      <c r="U56" s="413">
        <f>IF('0606'!$Y77="","",'0606'!$Y77)</f>
        <v>394</v>
      </c>
      <c r="V56" s="416" t="str">
        <f t="shared" si="0"/>
        <v>4月</v>
      </c>
      <c r="W56" s="418">
        <f>IF('0606'!$G77="","",'0606'!$G77)</f>
        <v>3750.1935483870834</v>
      </c>
      <c r="X56" s="415">
        <f>IF('0606'!$E77="","",'0606'!$E77)</f>
        <v>116255.99999999959</v>
      </c>
    </row>
    <row r="57" spans="1:24" ht="12">
      <c r="A57" s="414"/>
      <c r="S57" s="411">
        <f>'0606'!$A78</f>
        <v>39508</v>
      </c>
      <c r="T57" s="412">
        <f>IF('0606'!$I78="","",'0606'!$I78)</f>
        <v>288.59999999999997</v>
      </c>
      <c r="U57" s="413">
        <f>IF('0606'!$Y78="","",'0606'!$Y78)</f>
        <v>394</v>
      </c>
      <c r="V57" s="416" t="str">
        <f t="shared" si="0"/>
        <v>3月</v>
      </c>
      <c r="W57" s="418">
        <f>IF('0606'!$G78="","",'0606'!$G78)</f>
        <v>4119.103448275865</v>
      </c>
      <c r="X57" s="415">
        <f>IF('0606'!$E78="","",'0606'!$E78)</f>
        <v>119454.00000000009</v>
      </c>
    </row>
    <row r="58" spans="1:24" ht="12">
      <c r="A58" s="414"/>
      <c r="S58" s="411">
        <f>'0606'!$A79</f>
        <v>39479</v>
      </c>
      <c r="T58" s="412">
        <f>IF('0606'!$I79="","",'0606'!$I79)</f>
        <v>292.2</v>
      </c>
      <c r="U58" s="413">
        <f>IF('0606'!$Y79="","",'0606'!$Y79)</f>
        <v>394</v>
      </c>
      <c r="V58" s="416" t="str">
        <f t="shared" si="0"/>
        <v>2月</v>
      </c>
      <c r="W58" s="418">
        <f>IF('0606'!$G79="","",'0606'!$G79)</f>
        <v>4015.5483870967787</v>
      </c>
      <c r="X58" s="415">
        <f>IF('0606'!$E79="","",'0606'!$E79)</f>
        <v>124482.00000000015</v>
      </c>
    </row>
    <row r="59" ht="12">
      <c r="A59" s="414"/>
    </row>
    <row r="60" ht="12">
      <c r="A60" s="414"/>
    </row>
    <row r="61" ht="12">
      <c r="A61" s="414"/>
    </row>
  </sheetData>
  <sheetProtection/>
  <mergeCells count="1">
    <mergeCell ref="Q2:R2"/>
  </mergeCells>
  <dataValidations count="2">
    <dataValidation allowBlank="1" showInputMessage="1" showErrorMessage="1" imeMode="hiragana" sqref="B2:H2"/>
    <dataValidation allowBlank="1" showInputMessage="1" showErrorMessage="1" imeMode="off" sqref="W5:X58"/>
  </dataValidations>
  <printOptions/>
  <pageMargins left="0.89" right="0.1968503937007874" top="1.09" bottom="0.94" header="0.64" footer="0.54"/>
  <pageSetup horizontalDpi="300" verticalDpi="300" orientation="portrait" paperSize="9" scale="98" r:id="rId2"/>
  <headerFooter alignWithMargins="0">
    <oddHeader>&amp;C&amp;"ＭＳ 明朝,標準"&amp;16デマンド及び電気料金年報（過去３年間）</oddHeader>
    <oddFooter>&amp;L&amp;"ＭＳ Ｐ明朝,標準"&amp;9&amp;F　：　&amp;A&amp;R&amp;"ＭＳ 明朝,標準"&amp;9一般社団法人北陸電気管理技術者協会</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dk.ayabe</cp:lastModifiedBy>
  <cp:lastPrinted>2013-05-26T04:14:56Z</cp:lastPrinted>
  <dcterms:created xsi:type="dcterms:W3CDTF">1997-01-08T22:48:59Z</dcterms:created>
  <dcterms:modified xsi:type="dcterms:W3CDTF">2013-05-26T04:15:03Z</dcterms:modified>
  <cp:category/>
  <cp:version/>
  <cp:contentType/>
  <cp:contentStatus/>
</cp:coreProperties>
</file>